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165" yWindow="90" windowWidth="28635" windowHeight="7290" tabRatio="847" activeTab="2"/>
  </bookViews>
  <sheets>
    <sheet name="Transaction Details" sheetId="13" r:id="rId1"/>
    <sheet name="Registry Resources Allocations" sheetId="15" r:id="rId2"/>
    <sheet name="Staff Resource Allocations" sheetId="14" r:id="rId3"/>
    <sheet name="Reference Data" sheetId="11" r:id="rId4"/>
  </sheets>
  <definedNames>
    <definedName name="Fixed_Variable">#REF!</definedName>
    <definedName name="Yes_No">#REF!</definedName>
  </definedNames>
  <calcPr calcId="125725"/>
  <customWorkbookViews>
    <customWorkbookView name="Jeremy Ebbels - Personal View" guid="{AA57F53F-F018-45C7-BB53-E7D408712C93}" mergeInterval="0" personalView="1" maximized="1" xWindow="1" yWindow="1" windowWidth="1280" windowHeight="802" tabRatio="520" activeSheetId="1"/>
    <customWorkbookView name="Ryan Baker - Personal View" guid="{2313BBD9-5EBB-40F7-9B48-113B2C561A8A}" mergeInterval="0" personalView="1" maximized="1" windowWidth="1680" windowHeight="803" tabRatio="520" activeSheetId="1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4"/>
  <c r="B4" i="15"/>
  <c r="C10" l="1"/>
  <c r="AA5" i="13" l="1"/>
  <c r="AB5"/>
  <c r="AC5"/>
  <c r="AD5"/>
  <c r="AE5"/>
  <c r="AF5"/>
  <c r="AG5"/>
  <c r="AH5"/>
  <c r="AI5"/>
  <c r="AJ5"/>
  <c r="AK5"/>
  <c r="AL5"/>
  <c r="AA6"/>
  <c r="AB6"/>
  <c r="AC6"/>
  <c r="AD6"/>
  <c r="AE6"/>
  <c r="AF6"/>
  <c r="AG6"/>
  <c r="AH6"/>
  <c r="AI6"/>
  <c r="AJ6"/>
  <c r="AK6"/>
  <c r="AL6"/>
  <c r="AA12"/>
  <c r="AA13" s="1"/>
  <c r="AB12"/>
  <c r="AB13" s="1"/>
  <c r="AC12"/>
  <c r="AC13" s="1"/>
  <c r="AD12"/>
  <c r="AD13" s="1"/>
  <c r="AE12"/>
  <c r="AE14" s="1"/>
  <c r="AF12"/>
  <c r="AG12"/>
  <c r="AG14" s="1"/>
  <c r="AH12"/>
  <c r="AI12"/>
  <c r="AI13" s="1"/>
  <c r="AJ12"/>
  <c r="AK12"/>
  <c r="AK13" s="1"/>
  <c r="AL12"/>
  <c r="AL13" s="1"/>
  <c r="AE13"/>
  <c r="AF13"/>
  <c r="AH13"/>
  <c r="AJ13"/>
  <c r="AA14"/>
  <c r="AD14"/>
  <c r="AF14"/>
  <c r="AH14"/>
  <c r="AJ14"/>
  <c r="AA16"/>
  <c r="AA17" s="1"/>
  <c r="AB16"/>
  <c r="AB17" s="1"/>
  <c r="AC16"/>
  <c r="AC17" s="1"/>
  <c r="AD16"/>
  <c r="AD17" s="1"/>
  <c r="AE16"/>
  <c r="AF16"/>
  <c r="AF18" s="1"/>
  <c r="AG16"/>
  <c r="AG17" s="1"/>
  <c r="AH16"/>
  <c r="AH18" s="1"/>
  <c r="AI16"/>
  <c r="AI18" s="1"/>
  <c r="AJ16"/>
  <c r="AJ18" s="1"/>
  <c r="AK16"/>
  <c r="AK17" s="1"/>
  <c r="AL16"/>
  <c r="AL17" s="1"/>
  <c r="AE17"/>
  <c r="AH17"/>
  <c r="AI17"/>
  <c r="AE18"/>
  <c r="AA20"/>
  <c r="AA21" s="1"/>
  <c r="AB20"/>
  <c r="AB22" s="1"/>
  <c r="AC20"/>
  <c r="AC21" s="1"/>
  <c r="AD20"/>
  <c r="AD22" s="1"/>
  <c r="AE20"/>
  <c r="AE21" s="1"/>
  <c r="AF20"/>
  <c r="AG20"/>
  <c r="AH20"/>
  <c r="AI20"/>
  <c r="AJ20"/>
  <c r="AK20"/>
  <c r="AK21" s="1"/>
  <c r="AL20"/>
  <c r="AL21" s="1"/>
  <c r="AF21"/>
  <c r="AG21"/>
  <c r="AH21"/>
  <c r="AI21"/>
  <c r="AJ21"/>
  <c r="AC22"/>
  <c r="AF22"/>
  <c r="AG22"/>
  <c r="AH22"/>
  <c r="AI22"/>
  <c r="AJ22"/>
  <c r="AK22"/>
  <c r="AD21" l="1"/>
  <c r="AC18"/>
  <c r="AC14"/>
  <c r="AL18"/>
  <c r="AL22"/>
  <c r="AL14"/>
  <c r="AK18"/>
  <c r="AK14"/>
  <c r="AJ17"/>
  <c r="AI14"/>
  <c r="AG13"/>
  <c r="AG18"/>
  <c r="AF17"/>
  <c r="AE22"/>
  <c r="AD18"/>
  <c r="AA18"/>
  <c r="AA22"/>
  <c r="AB18"/>
  <c r="AB21"/>
  <c r="AB14"/>
  <c r="D8"/>
  <c r="P8" s="1"/>
  <c r="E8"/>
  <c r="Q8" s="1"/>
  <c r="F8"/>
  <c r="R8" s="1"/>
  <c r="G8"/>
  <c r="S8" s="1"/>
  <c r="H8"/>
  <c r="T9" s="1"/>
  <c r="I8"/>
  <c r="U8" s="1"/>
  <c r="J8"/>
  <c r="V8" s="1"/>
  <c r="K8"/>
  <c r="W9" s="1"/>
  <c r="L8"/>
  <c r="X9" s="1"/>
  <c r="M8"/>
  <c r="Y8" s="1"/>
  <c r="N8"/>
  <c r="Z8" s="1"/>
  <c r="C8"/>
  <c r="Z9" l="1"/>
  <c r="AL9" s="1"/>
  <c r="S9"/>
  <c r="AE9" s="1"/>
  <c r="R9"/>
  <c r="AD8" s="1"/>
  <c r="T8"/>
  <c r="V9"/>
  <c r="AH8" s="1"/>
  <c r="W8"/>
  <c r="X8"/>
  <c r="Y9"/>
  <c r="AK8" s="1"/>
  <c r="U9"/>
  <c r="AG8" s="1"/>
  <c r="Q9"/>
  <c r="AC9" s="1"/>
  <c r="C9" i="15"/>
  <c r="AE8" i="13" l="1"/>
  <c r="AG9"/>
  <c r="AL8"/>
  <c r="AL10" s="1"/>
  <c r="AK9"/>
  <c r="AK10" s="1"/>
  <c r="AJ9"/>
  <c r="AJ8"/>
  <c r="AI9"/>
  <c r="AI8"/>
  <c r="AH9"/>
  <c r="AH10" s="1"/>
  <c r="AG10"/>
  <c r="AF9"/>
  <c r="AF8"/>
  <c r="AD9"/>
  <c r="AD10" s="1"/>
  <c r="AC8"/>
  <c r="AC10" s="1"/>
  <c r="AE10"/>
  <c r="B3" i="14"/>
  <c r="AI10" i="13" l="1"/>
  <c r="AJ10"/>
  <c r="AF10"/>
  <c r="B10" i="15"/>
  <c r="D11" i="14" l="1"/>
  <c r="D12"/>
  <c r="D13"/>
  <c r="D15"/>
  <c r="D16"/>
  <c r="D18"/>
  <c r="D19"/>
  <c r="D20"/>
  <c r="D22"/>
  <c r="D23"/>
  <c r="D24"/>
  <c r="D25"/>
  <c r="D27"/>
  <c r="D29"/>
  <c r="D30"/>
  <c r="D31"/>
  <c r="D32"/>
  <c r="D34"/>
  <c r="D35"/>
  <c r="D36"/>
  <c r="D37"/>
  <c r="D39"/>
  <c r="D40"/>
  <c r="D41"/>
  <c r="D42"/>
  <c r="D44"/>
  <c r="D45"/>
  <c r="D46"/>
  <c r="D47"/>
  <c r="D49"/>
  <c r="D50"/>
  <c r="D51"/>
  <c r="D10"/>
  <c r="B3" i="15"/>
  <c r="B7" s="1"/>
  <c r="C7" s="1"/>
  <c r="B8" l="1"/>
  <c r="C8" s="1"/>
  <c r="C14"/>
  <c r="B20" s="1"/>
  <c r="B13" l="1"/>
  <c r="C13" s="1"/>
  <c r="B15"/>
  <c r="C15" s="1"/>
  <c r="B12"/>
  <c r="C12" s="1"/>
  <c r="C16" l="1"/>
  <c r="E10" i="14"/>
  <c r="E11"/>
  <c r="E12"/>
  <c r="E13"/>
  <c r="E15"/>
  <c r="E16"/>
  <c r="E18"/>
  <c r="E19"/>
  <c r="E20"/>
  <c r="E22"/>
  <c r="E23"/>
  <c r="E24"/>
  <c r="E25"/>
  <c r="E27"/>
  <c r="E29"/>
  <c r="E30"/>
  <c r="E31"/>
  <c r="E32"/>
  <c r="E34"/>
  <c r="E35"/>
  <c r="E36"/>
  <c r="E37"/>
  <c r="E39"/>
  <c r="E40"/>
  <c r="E41"/>
  <c r="E42"/>
  <c r="E44"/>
  <c r="E45"/>
  <c r="E46"/>
  <c r="E47"/>
  <c r="E49"/>
  <c r="E50"/>
  <c r="E51"/>
  <c r="B8" i="13"/>
  <c r="O8" l="1"/>
  <c r="O9"/>
  <c r="P9"/>
  <c r="B18" i="15"/>
  <c r="B19"/>
  <c r="B21"/>
  <c r="B16"/>
  <c r="B22" s="1"/>
  <c r="D53" i="14"/>
  <c r="AB9" i="13" l="1"/>
  <c r="AB8"/>
  <c r="AA8"/>
  <c r="AA9"/>
  <c r="E53" i="14"/>
  <c r="B5" s="1"/>
  <c r="AB10" i="13" l="1"/>
  <c r="AA10"/>
  <c r="B20"/>
  <c r="B5"/>
  <c r="B16"/>
  <c r="B6"/>
  <c r="B12"/>
  <c r="C20" l="1"/>
  <c r="C6"/>
  <c r="C5"/>
  <c r="C16"/>
  <c r="C12"/>
  <c r="B18"/>
  <c r="B17"/>
  <c r="B14"/>
  <c r="B10"/>
  <c r="B13"/>
  <c r="B22"/>
  <c r="B21"/>
  <c r="C18" l="1"/>
  <c r="C17"/>
  <c r="D20"/>
  <c r="D6"/>
  <c r="D5"/>
  <c r="D16"/>
  <c r="D12"/>
  <c r="C10"/>
  <c r="C13"/>
  <c r="C14"/>
  <c r="C22"/>
  <c r="C21"/>
  <c r="D17" l="1"/>
  <c r="D18"/>
  <c r="E16"/>
  <c r="E12"/>
  <c r="E20"/>
  <c r="E6"/>
  <c r="E5"/>
  <c r="D14"/>
  <c r="D10"/>
  <c r="D13"/>
  <c r="D22"/>
  <c r="D21"/>
  <c r="E21" l="1"/>
  <c r="E22"/>
  <c r="E13"/>
  <c r="E10"/>
  <c r="E14"/>
  <c r="F12"/>
  <c r="F5"/>
  <c r="F16"/>
  <c r="F20"/>
  <c r="F6"/>
  <c r="E17"/>
  <c r="E18"/>
  <c r="F18" l="1"/>
  <c r="F17"/>
  <c r="G20"/>
  <c r="G6"/>
  <c r="G5"/>
  <c r="G12"/>
  <c r="G16"/>
  <c r="F10"/>
  <c r="F13"/>
  <c r="F14"/>
  <c r="F22"/>
  <c r="F21"/>
  <c r="G22" l="1"/>
  <c r="G21"/>
  <c r="G13"/>
  <c r="G14"/>
  <c r="G10"/>
  <c r="H20"/>
  <c r="H6"/>
  <c r="H5"/>
  <c r="H16"/>
  <c r="H12"/>
  <c r="G18"/>
  <c r="G17"/>
  <c r="I16" l="1"/>
  <c r="I12"/>
  <c r="I20"/>
  <c r="I6"/>
  <c r="I5"/>
  <c r="H14"/>
  <c r="H10"/>
  <c r="H13"/>
  <c r="H21"/>
  <c r="H22"/>
  <c r="H17"/>
  <c r="H18"/>
  <c r="I21" l="1"/>
  <c r="I22"/>
  <c r="I14"/>
  <c r="I13"/>
  <c r="I10"/>
  <c r="J12"/>
  <c r="J16"/>
  <c r="J20"/>
  <c r="J6"/>
  <c r="J5"/>
  <c r="I17"/>
  <c r="I18"/>
  <c r="K20" l="1"/>
  <c r="K6"/>
  <c r="K5"/>
  <c r="K16"/>
  <c r="K12"/>
  <c r="J13"/>
  <c r="J10"/>
  <c r="J14"/>
  <c r="J22"/>
  <c r="J21"/>
  <c r="J18"/>
  <c r="J17"/>
  <c r="K10" l="1"/>
  <c r="K13"/>
  <c r="K14"/>
  <c r="K22"/>
  <c r="K21"/>
  <c r="K18"/>
  <c r="K17"/>
  <c r="L20"/>
  <c r="L6"/>
  <c r="L5"/>
  <c r="L16"/>
  <c r="L12"/>
  <c r="L14" l="1"/>
  <c r="L10"/>
  <c r="L13"/>
  <c r="L22"/>
  <c r="L21"/>
  <c r="L17"/>
  <c r="L18"/>
  <c r="M16"/>
  <c r="M12"/>
  <c r="M20"/>
  <c r="M6"/>
  <c r="M5"/>
  <c r="M22" l="1"/>
  <c r="M21"/>
  <c r="M10"/>
  <c r="M14"/>
  <c r="M13"/>
  <c r="M17"/>
  <c r="M18"/>
  <c r="N12"/>
  <c r="N20"/>
  <c r="N6"/>
  <c r="N5"/>
  <c r="N16"/>
  <c r="N22" l="1"/>
  <c r="N21"/>
  <c r="N18"/>
  <c r="N17"/>
  <c r="N13"/>
  <c r="N14"/>
  <c r="N10"/>
  <c r="O20" l="1"/>
  <c r="O6"/>
  <c r="O5"/>
  <c r="O12"/>
  <c r="O16"/>
  <c r="P20" l="1"/>
  <c r="P6"/>
  <c r="P5"/>
  <c r="P16"/>
  <c r="P12"/>
  <c r="O17"/>
  <c r="O18"/>
  <c r="O22"/>
  <c r="O21"/>
  <c r="O10"/>
  <c r="O13"/>
  <c r="O14"/>
  <c r="P17" l="1"/>
  <c r="P18"/>
  <c r="Q16"/>
  <c r="Q12"/>
  <c r="Q20"/>
  <c r="Q5"/>
  <c r="Q6"/>
  <c r="P14"/>
  <c r="P13"/>
  <c r="P10"/>
  <c r="P21"/>
  <c r="P22"/>
  <c r="Q22" l="1"/>
  <c r="Q21"/>
  <c r="Q10"/>
  <c r="Q14"/>
  <c r="Q13"/>
  <c r="R12"/>
  <c r="R16"/>
  <c r="R20"/>
  <c r="R6"/>
  <c r="R5"/>
  <c r="Q17"/>
  <c r="Q18"/>
  <c r="S20" l="1"/>
  <c r="S6"/>
  <c r="S5"/>
  <c r="S16"/>
  <c r="S12"/>
  <c r="R22"/>
  <c r="R21"/>
  <c r="R18"/>
  <c r="R17"/>
  <c r="R13"/>
  <c r="R10"/>
  <c r="R14"/>
  <c r="S18" l="1"/>
  <c r="S17"/>
  <c r="T20"/>
  <c r="T6"/>
  <c r="T5"/>
  <c r="T16"/>
  <c r="T12"/>
  <c r="S10"/>
  <c r="S13"/>
  <c r="S14"/>
  <c r="S22"/>
  <c r="S21"/>
  <c r="T17" l="1"/>
  <c r="T18"/>
  <c r="U16"/>
  <c r="U12"/>
  <c r="U20"/>
  <c r="U6"/>
  <c r="U5"/>
  <c r="T14"/>
  <c r="T10"/>
  <c r="T13"/>
  <c r="T22"/>
  <c r="T21"/>
  <c r="U22" l="1"/>
  <c r="U21"/>
  <c r="V12"/>
  <c r="V5"/>
  <c r="V16"/>
  <c r="V20"/>
  <c r="V6"/>
  <c r="U10"/>
  <c r="U13"/>
  <c r="U14"/>
  <c r="U17"/>
  <c r="U18"/>
  <c r="V22" l="1"/>
  <c r="V21"/>
  <c r="V18"/>
  <c r="V17"/>
  <c r="W20"/>
  <c r="W6"/>
  <c r="W5"/>
  <c r="W12"/>
  <c r="W16"/>
  <c r="V10"/>
  <c r="V13"/>
  <c r="V14"/>
  <c r="W18" l="1"/>
  <c r="W17"/>
  <c r="W22"/>
  <c r="W21"/>
  <c r="W13"/>
  <c r="W14"/>
  <c r="W10"/>
  <c r="X20"/>
  <c r="X6"/>
  <c r="X5"/>
  <c r="X16"/>
  <c r="X12"/>
  <c r="Y16" l="1"/>
  <c r="Y12"/>
  <c r="Y20"/>
  <c r="Y6"/>
  <c r="Y5"/>
  <c r="X14"/>
  <c r="X10"/>
  <c r="X13"/>
  <c r="X21"/>
  <c r="X22"/>
  <c r="X17"/>
  <c r="X18"/>
  <c r="Z12" l="1"/>
  <c r="Z16"/>
  <c r="Z20"/>
  <c r="Z6"/>
  <c r="Z5"/>
  <c r="Y21"/>
  <c r="Y22"/>
  <c r="Y14"/>
  <c r="Y10"/>
  <c r="Y13"/>
  <c r="Y17"/>
  <c r="Y18"/>
  <c r="Z13" l="1"/>
  <c r="Z10"/>
  <c r="Z14"/>
  <c r="Z18"/>
  <c r="Z17"/>
  <c r="Z22"/>
  <c r="Z21"/>
</calcChain>
</file>

<file path=xl/sharedStrings.xml><?xml version="1.0" encoding="utf-8"?>
<sst xmlns="http://schemas.openxmlformats.org/spreadsheetml/2006/main" count="114" uniqueCount="105">
  <si>
    <t>Month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</si>
  <si>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</si>
  <si>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</si>
  <si>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</si>
  <si>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</si>
  <si>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</si>
  <si>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</si>
  <si>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</si>
  <si>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</si>
  <si>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</si>
  <si>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SRS Peak TPS</t>
  </si>
  <si>
    <t>SRS Average TPS</t>
  </si>
  <si>
    <t>WhoIs Peak TPS</t>
  </si>
  <si>
    <t>WhoIs Average TPS</t>
  </si>
  <si>
    <t>DNS Average QPS</t>
  </si>
  <si>
    <t>DNS Peak QPS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</si>
  <si>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</si>
  <si>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</si>
  <si>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</si>
  <si>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</si>
  <si>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</si>
  <si>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</si>
  <si>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Sunrise
&amp; Landrush</t>
  </si>
  <si>
    <t>Total Domains (under management)</t>
  </si>
  <si>
    <t>Totals</t>
  </si>
  <si>
    <t>Policy Compliance Officer</t>
  </si>
  <si>
    <t>Legal Counsel</t>
  </si>
  <si>
    <t>Legal Manager</t>
  </si>
  <si>
    <t>Policy &amp; Compliance</t>
  </si>
  <si>
    <t>Quality Analyst</t>
  </si>
  <si>
    <t>Developer</t>
  </si>
  <si>
    <t>Business Analyst</t>
  </si>
  <si>
    <t>Development Manager</t>
  </si>
  <si>
    <t>Development</t>
  </si>
  <si>
    <t>Network Engineers</t>
  </si>
  <si>
    <t>Database Administrators</t>
  </si>
  <si>
    <t>Systems Administrators</t>
  </si>
  <si>
    <t>Project Manager</t>
  </si>
  <si>
    <t>Implementation</t>
  </si>
  <si>
    <t>Operations Team Lead</t>
  </si>
  <si>
    <t>Operations</t>
  </si>
  <si>
    <t>Registry Specialists (Level 2 Support)</t>
  </si>
  <si>
    <t>Level 2 Support Team Lead</t>
  </si>
  <si>
    <t>Customer Support Representative (Level 1 Support)</t>
  </si>
  <si>
    <t>Level 1 Support Team Lead</t>
  </si>
  <si>
    <t>Service Desk</t>
  </si>
  <si>
    <t>Production Support Manager</t>
  </si>
  <si>
    <t>Production Support</t>
  </si>
  <si>
    <t>Domain Name Industry Consultant</t>
  </si>
  <si>
    <t>Technical Product Manager</t>
  </si>
  <si>
    <t>Product Manager</t>
  </si>
  <si>
    <t>Products &amp; Consulting Manager</t>
  </si>
  <si>
    <t>Products &amp; Consulting</t>
  </si>
  <si>
    <t>Book Keeper</t>
  </si>
  <si>
    <t>Accountant</t>
  </si>
  <si>
    <t>Financial Controller</t>
  </si>
  <si>
    <t>Finance</t>
  </si>
  <si>
    <t>Client Services Officer</t>
  </si>
  <si>
    <t>Client Services Manager</t>
  </si>
  <si>
    <t>Client Services</t>
  </si>
  <si>
    <t>Chief Stratergy Officer</t>
  </si>
  <si>
    <t>Chief Operation Officer</t>
  </si>
  <si>
    <t>Chief Technical Officer</t>
  </si>
  <si>
    <t>Chief Executive Officer</t>
  </si>
  <si>
    <t>Executive</t>
  </si>
  <si>
    <t>People Days (Yearly)</t>
  </si>
  <si>
    <t>%</t>
  </si>
  <si>
    <t>Peak Resource Utilsation of this TLD</t>
  </si>
  <si>
    <t>Time dedicated to Registry Operations</t>
  </si>
  <si>
    <t>Qty</t>
  </si>
  <si>
    <t>Staff</t>
  </si>
  <si>
    <t>TLD Overall Resource Usage</t>
  </si>
  <si>
    <t>TLD Maximum Predicted Domain Names</t>
  </si>
  <si>
    <t>ARI Platform Domain Name Capacity</t>
  </si>
  <si>
    <t>Calculate TLD Staff Resource Allocation Requirements</t>
  </si>
  <si>
    <t>Note: Predictions are also conservation due to calaculations used</t>
  </si>
  <si>
    <t>of ARI platform to be allocated</t>
  </si>
  <si>
    <t>TLD Maximum Predicted Monthly DNS Utilisation (10x factor for DDOS) (%)</t>
  </si>
  <si>
    <t>TLD Maximum Predicted Monthly DNS Utilisation (%)</t>
  </si>
  <si>
    <t>TLD Maximum Predicted Monthly WhoIs Utilisation (%)</t>
  </si>
  <si>
    <t>TLD Maximum Predicted Monthly SRS Utilisation (%)</t>
  </si>
  <si>
    <t>TLD Maximum Predicted Monthly DNS Utilisation (10x factor for DDOS)</t>
  </si>
  <si>
    <t>TLD Maximum Predicted Monthly DNS Utilisation</t>
  </si>
  <si>
    <t>TLD Maximum Predicted Monthly WhoIs Utilisation</t>
  </si>
  <si>
    <t>TLD Maximum Predicted Monthly SRS Utilisation</t>
  </si>
  <si>
    <t>ARI Designed Monthly WhoIs Tx Capacity*</t>
  </si>
  <si>
    <t>ARI Designed Monthly SRS Tx Capacity*</t>
  </si>
  <si>
    <t>Peak (TPS)</t>
  </si>
  <si>
    <t>Total Monthly Transaction</t>
  </si>
  <si>
    <t>Calculate TLD Registry Resource Allocation Requirements</t>
  </si>
  <si>
    <t>Capacity of ARI platform - Domains</t>
  </si>
  <si>
    <t>Working Days a Year</t>
  </si>
  <si>
    <t>SRS Domain Creates (successful)</t>
  </si>
  <si>
    <t>SRS Domain Renews (successful)</t>
  </si>
  <si>
    <t>DNS Query Capacity</t>
  </si>
  <si>
    <t>Capacity of ARI Staff - Size of system they can manage</t>
  </si>
  <si>
    <t>ARI Staff Domain Name Capacity</t>
  </si>
  <si>
    <t>Peak DNS Updates/second</t>
  </si>
  <si>
    <t>TLD Maximum Predicted Monthly DNS Update Utilisation</t>
  </si>
  <si>
    <t>NA</t>
  </si>
  <si>
    <t>TLD Maximum Predicted Monthly DNS Update Utilisation (%)</t>
  </si>
  <si>
    <t>ARI Designed DNS Update Capacity</t>
  </si>
  <si>
    <t>ARI Designed Monthly DNS Tx Capacity*</t>
  </si>
  <si>
    <t>*Real system capacity exceeds designed capacity due to conservative nature of calculations used and capacity only reported as 50% of real capacity (10% for DNS)</t>
  </si>
  <si>
    <t>Renewal Rate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</si>
</sst>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4">
    <xf numFmtId="0" fontId="0" fillId="0" borderId="0" xfId="0"/>
    <xf numFmtId="164" fontId="0" fillId="0" borderId="0" xfId="1" applyNumberFormat="1" applyFont="1"/>
    <xf numFmtId="165" fontId="0" fillId="0" borderId="0" xfId="1" applyNumberFormat="1" applyFont="1"/>
    <xf numFmtId="0" fontId="0" fillId="3" borderId="0" xfId="0" applyFill="1"/>
    <xf numFmtId="9" fontId="0" fillId="4" borderId="0" xfId="2" applyFont="1" applyFill="1"/>
    <xf numFmtId="0" fontId="7" fillId="0" borderId="0" xfId="0" applyFont="1"/>
    <xf numFmtId="0" fontId="7" fillId="0" borderId="0" xfId="0" applyFont="1" applyAlignment="1">
      <alignment wrapText="1"/>
    </xf>
    <xf numFmtId="43" fontId="0" fillId="0" borderId="0" xfId="1" applyNumberFormat="1" applyFont="1"/>
    <xf numFmtId="168" fontId="0" fillId="4" borderId="0" xfId="2" applyNumberFormat="1" applyFont="1" applyFill="1"/>
    <xf numFmtId="165" fontId="0" fillId="2" borderId="0" xfId="1" applyNumberFormat="1" applyFont="1" applyFill="1"/>
    <xf numFmtId="9" fontId="0" fillId="2" borderId="0" xfId="0" applyNumberFormat="1" applyFill="1"/>
    <xf numFmtId="165" fontId="0" fillId="0" borderId="0" xfId="0" applyNumberFormat="1"/>
    <xf numFmtId="165" fontId="0" fillId="0" borderId="0" xfId="1" applyNumberFormat="1" applyFont="1" applyFill="1"/>
    <xf numFmtId="49" fontId="0" fillId="0" borderId="0" xfId="0" applyNumberFormat="1" applyAlignment="1">
      <alignment wrapText="1"/>
    </xf>
    <xf numFmtId="0" fontId="3" fillId="0" borderId="0" xfId="50"/>
    <xf numFmtId="9" fontId="0" fillId="0" borderId="0" xfId="51" applyFont="1"/>
    <xf numFmtId="164" fontId="3" fillId="0" borderId="1" xfId="50" applyNumberFormat="1" applyFill="1" applyBorder="1"/>
    <xf numFmtId="165" fontId="0" fillId="0" borderId="1" xfId="52" applyNumberFormat="1" applyFont="1" applyBorder="1"/>
    <xf numFmtId="9" fontId="0" fillId="0" borderId="1" xfId="51" applyFont="1" applyBorder="1"/>
    <xf numFmtId="0" fontId="3" fillId="0" borderId="1" xfId="50" applyBorder="1"/>
    <xf numFmtId="0" fontId="9" fillId="0" borderId="1" xfId="50" applyFont="1" applyFill="1" applyBorder="1"/>
    <xf numFmtId="164" fontId="3" fillId="0" borderId="1" xfId="50" applyNumberFormat="1" applyBorder="1"/>
    <xf numFmtId="164" fontId="0" fillId="0" borderId="1" xfId="52" applyNumberFormat="1" applyFont="1" applyBorder="1"/>
    <xf numFmtId="0" fontId="9" fillId="0" borderId="1" xfId="50" applyFont="1" applyBorder="1"/>
    <xf numFmtId="0" fontId="10" fillId="0" borderId="1" xfId="50" applyFont="1" applyBorder="1"/>
    <xf numFmtId="9" fontId="11" fillId="0" borderId="1" xfId="51" applyFont="1" applyBorder="1" applyAlignment="1">
      <alignment horizontal="center" vertical="center" wrapText="1"/>
    </xf>
    <xf numFmtId="9" fontId="11" fillId="0" borderId="1" xfId="51" applyFont="1" applyBorder="1" applyAlignment="1">
      <alignment horizontal="center" vertical="center"/>
    </xf>
    <xf numFmtId="0" fontId="11" fillId="0" borderId="1" xfId="50" applyFont="1" applyBorder="1" applyAlignment="1">
      <alignment horizontal="center" vertical="center" wrapText="1"/>
    </xf>
    <xf numFmtId="10" fontId="0" fillId="0" borderId="0" xfId="51" applyNumberFormat="1" applyFont="1"/>
    <xf numFmtId="0" fontId="9" fillId="0" borderId="0" xfId="50" applyFont="1"/>
    <xf numFmtId="165" fontId="0" fillId="0" borderId="0" xfId="52" applyNumberFormat="1" applyFont="1" applyFill="1"/>
    <xf numFmtId="0" fontId="9" fillId="0" borderId="0" xfId="50" applyFont="1" applyFill="1"/>
    <xf numFmtId="0" fontId="10" fillId="0" borderId="0" xfId="50" applyFont="1"/>
    <xf numFmtId="10" fontId="10" fillId="0" borderId="0" xfId="51" applyNumberFormat="1" applyFont="1"/>
    <xf numFmtId="43" fontId="3" fillId="0" borderId="0" xfId="50" applyNumberFormat="1"/>
    <xf numFmtId="165" fontId="3" fillId="0" borderId="0" xfId="50" applyNumberFormat="1"/>
    <xf numFmtId="164" fontId="0" fillId="0" borderId="0" xfId="52" applyNumberFormat="1" applyFont="1"/>
    <xf numFmtId="165" fontId="0" fillId="0" borderId="0" xfId="52" applyNumberFormat="1" applyFont="1"/>
    <xf numFmtId="9" fontId="0" fillId="0" borderId="0" xfId="51" applyFont="1" applyFill="1"/>
    <xf numFmtId="165" fontId="3" fillId="0" borderId="0" xfId="50" applyNumberFormat="1" applyFill="1"/>
    <xf numFmtId="3" fontId="3" fillId="0" borderId="0" xfId="50" applyNumberFormat="1" applyFill="1"/>
    <xf numFmtId="0" fontId="9" fillId="0" borderId="0" xfId="50" applyFont="1" applyAlignment="1"/>
    <xf numFmtId="0" fontId="3" fillId="0" borderId="0" xfId="0" applyFont="1"/>
    <xf numFmtId="165" fontId="0" fillId="5" borderId="0" xfId="52" applyNumberFormat="1" applyFont="1" applyFill="1"/>
    <xf numFmtId="0" fontId="0" fillId="5" borderId="0" xfId="0" applyFill="1"/>
    <xf numFmtId="165" fontId="3" fillId="5" borderId="0" xfId="50" applyNumberFormat="1" applyFill="1"/>
    <xf numFmtId="0" fontId="2" fillId="0" borderId="0" xfId="0" applyFont="1"/>
    <xf numFmtId="165" fontId="0" fillId="3" borderId="0" xfId="1" applyNumberFormat="1" applyFont="1" applyFill="1"/>
    <xf numFmtId="165" fontId="0" fillId="4" borderId="0" xfId="1" applyNumberFormat="1" applyFont="1" applyFill="1"/>
    <xf numFmtId="165" fontId="0" fillId="0" borderId="0" xfId="52" applyNumberFormat="1" applyFont="1" applyFill="1" applyAlignment="1">
      <alignment horizontal="right"/>
    </xf>
    <xf numFmtId="165" fontId="1" fillId="0" borderId="0" xfId="50" applyNumberFormat="1" applyFont="1" applyAlignment="1">
      <alignment horizontal="right"/>
    </xf>
    <xf numFmtId="0" fontId="9" fillId="0" borderId="0" xfId="50" applyFont="1" applyAlignment="1">
      <alignment horizontal="center"/>
    </xf>
    <xf numFmtId="9" fontId="11" fillId="0" borderId="1" xfId="51" applyFont="1" applyBorder="1" applyAlignment="1">
      <alignment horizontal="center" vertical="center" wrapText="1"/>
    </xf>
    <xf numFmtId="0" fontId="11" fillId="0" borderId="1" xfId="50" applyFont="1" applyBorder="1" applyAlignment="1">
      <alignment horizontal="center" vertical="center"/>
    </xf>
  </cellXfs>
  <cellStyles count="53">
    <cellStyle name="Comma" xfId="1" builtinId="3"/>
    <cellStyle name="Comma 2" xfId="48"/>
    <cellStyle name="Comma 3" xfId="52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Normal 2" xfId="47"/>
    <cellStyle name="Normal 3" xfId="50"/>
    <cellStyle name="Percent" xfId="2" builtinId="5"/>
    <cellStyle name="Percent 2" xfId="5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"/>
  <sheetViews>
    <sheetView topLeftCell="A10" zoomScaleNormal="100" workbookViewId="0">
      <selection activeCell="AA3" sqref="AA3:AL3"/>
    </sheetView>
  </sheetViews>
  <sheetFormatPr defaultRowHeight="15.75"/>
  <cols>
    <col min="1" max="1" width="30.75" bestFit="1" customWidth="1"/>
    <col min="2" max="26" width="12.125" bestFit="1" customWidth="1"/>
    <col min="27" max="38" width="15.75" customWidth="1"/>
  </cols>
  <sheetData>
    <row r="1" spans="1:38" s="5" customFormat="1" ht="31.5">
      <c r="A1" s="5" t="s">
        <v>0</v>
      </c>
      <c r="B1" s="6" t="s">
        <v>22</v>
      </c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5">
        <v>8</v>
      </c>
      <c r="K1" s="5">
        <v>9</v>
      </c>
      <c r="L1" s="5">
        <v>10</v>
      </c>
      <c r="M1" s="5">
        <v>11</v>
      </c>
      <c r="N1" s="5">
        <v>12</v>
      </c>
      <c r="O1" s="5">
        <v>13</v>
      </c>
      <c r="P1" s="5">
        <v>14</v>
      </c>
      <c r="Q1" s="5">
        <v>15</v>
      </c>
      <c r="R1" s="5">
        <v>16</v>
      </c>
      <c r="S1" s="5">
        <v>17</v>
      </c>
      <c r="T1" s="5">
        <v>18</v>
      </c>
      <c r="U1" s="5">
        <v>19</v>
      </c>
      <c r="V1" s="5">
        <v>20</v>
      </c>
      <c r="W1" s="5">
        <v>21</v>
      </c>
      <c r="X1" s="5">
        <v>22</v>
      </c>
      <c r="Y1" s="5">
        <v>23</v>
      </c>
      <c r="Z1" s="5">
        <v>24</v>
      </c>
      <c r="AA1" s="5">
        <v>25</v>
      </c>
      <c r="AB1" s="5">
        <v>26</v>
      </c>
      <c r="AC1" s="5">
        <v>27</v>
      </c>
      <c r="AD1" s="5">
        <v>28</v>
      </c>
      <c r="AE1" s="5">
        <v>29</v>
      </c>
      <c r="AF1" s="5">
        <v>30</v>
      </c>
      <c r="AG1" s="5">
        <v>31</v>
      </c>
      <c r="AH1" s="5">
        <v>32</v>
      </c>
      <c r="AI1" s="5">
        <v>33</v>
      </c>
      <c r="AJ1" s="5">
        <v>34</v>
      </c>
      <c r="AK1" s="5">
        <v>35</v>
      </c>
      <c r="AL1" s="5">
        <v>36</v>
      </c>
    </row>
    <row r="3" spans="1:38">
      <c r="A3" s="13" t="s">
        <v>23</v>
      </c>
      <c r="B3" s="9">
        <v>9250</v>
      </c>
      <c r="C3" s="9">
        <v>9065</v>
      </c>
      <c r="D3" s="9">
        <v>9898</v>
      </c>
      <c r="E3" s="9">
        <v>10315</v>
      </c>
      <c r="F3" s="9">
        <v>10690</v>
      </c>
      <c r="G3" s="9">
        <v>11028</v>
      </c>
      <c r="H3" s="9">
        <v>11332</v>
      </c>
      <c r="I3" s="9">
        <v>11606</v>
      </c>
      <c r="J3" s="9">
        <v>11854</v>
      </c>
      <c r="K3" s="9">
        <v>12091</v>
      </c>
      <c r="L3" s="9">
        <v>12316</v>
      </c>
      <c r="M3" s="9">
        <v>12541</v>
      </c>
      <c r="N3" s="9">
        <v>12766</v>
      </c>
      <c r="O3" s="9">
        <v>12524</v>
      </c>
      <c r="P3" s="9">
        <v>12515</v>
      </c>
      <c r="Q3" s="9">
        <v>12623</v>
      </c>
      <c r="R3" s="9">
        <v>12743</v>
      </c>
      <c r="S3" s="9">
        <v>12873</v>
      </c>
      <c r="T3" s="9">
        <v>13012</v>
      </c>
      <c r="U3" s="9">
        <v>13183</v>
      </c>
      <c r="V3" s="9">
        <v>13386</v>
      </c>
      <c r="W3" s="9">
        <v>13619</v>
      </c>
      <c r="X3" s="9">
        <v>13886</v>
      </c>
      <c r="Y3" s="9">
        <v>13539</v>
      </c>
      <c r="Z3" s="9">
        <v>11935</v>
      </c>
      <c r="AA3" s="9">
        <v>11895</v>
      </c>
      <c r="AB3" s="9">
        <v>12110</v>
      </c>
      <c r="AC3" s="9">
        <v>12478</v>
      </c>
      <c r="AD3" s="9">
        <v>12910</v>
      </c>
      <c r="AE3" s="9">
        <v>13411</v>
      </c>
      <c r="AF3" s="9">
        <v>13986</v>
      </c>
      <c r="AG3" s="9">
        <v>14635</v>
      </c>
      <c r="AH3" s="9">
        <v>15363</v>
      </c>
      <c r="AI3" s="9">
        <v>16173</v>
      </c>
      <c r="AJ3" s="9">
        <v>17073</v>
      </c>
      <c r="AK3" s="9">
        <v>17648</v>
      </c>
      <c r="AL3" s="9">
        <v>17488</v>
      </c>
    </row>
    <row r="5" spans="1:38">
      <c r="A5" t="s">
        <v>16</v>
      </c>
      <c r="B5" s="2">
        <f>ROUNDUP(B3*'Reference Data'!$B$2,0)</f>
        <v>34780</v>
      </c>
      <c r="C5" s="2">
        <f>ROUNDUP(C3*'Reference Data'!$B$2,0)</f>
        <v>34085</v>
      </c>
      <c r="D5" s="2">
        <f>ROUNDUP(D3*'Reference Data'!$B$2,0)</f>
        <v>37217</v>
      </c>
      <c r="E5" s="2">
        <f>ROUNDUP(E3*'Reference Data'!$B$2,0)</f>
        <v>38785</v>
      </c>
      <c r="F5" s="2">
        <f>ROUNDUP(F3*'Reference Data'!$B$2,0)</f>
        <v>40195</v>
      </c>
      <c r="G5" s="2">
        <f>ROUNDUP(G3*'Reference Data'!$B$2,0)</f>
        <v>41466</v>
      </c>
      <c r="H5" s="2">
        <f>ROUNDUP(H3*'Reference Data'!$B$2,0)</f>
        <v>42609</v>
      </c>
      <c r="I5" s="2">
        <f>ROUNDUP(I3*'Reference Data'!$B$2,0)</f>
        <v>43639</v>
      </c>
      <c r="J5" s="2">
        <f>ROUNDUP(J3*'Reference Data'!$B$2,0)</f>
        <v>44572</v>
      </c>
      <c r="K5" s="2">
        <f>ROUNDUP(K3*'Reference Data'!$B$2,0)</f>
        <v>45463</v>
      </c>
      <c r="L5" s="2">
        <f>ROUNDUP(L3*'Reference Data'!$B$2,0)</f>
        <v>46309</v>
      </c>
      <c r="M5" s="2">
        <f>ROUNDUP(M3*'Reference Data'!$B$2,0)</f>
        <v>47155</v>
      </c>
      <c r="N5" s="2">
        <f>ROUNDUP(N3*'Reference Data'!$B$2,0)</f>
        <v>48001</v>
      </c>
      <c r="O5" s="2">
        <f>ROUNDUP(O3*'Reference Data'!$B$2,0)</f>
        <v>47091</v>
      </c>
      <c r="P5" s="2">
        <f>ROUNDUP(P3*'Reference Data'!$B$2,0)</f>
        <v>47057</v>
      </c>
      <c r="Q5" s="2">
        <f>ROUNDUP(Q3*'Reference Data'!$B$2,0)</f>
        <v>47463</v>
      </c>
      <c r="R5" s="2">
        <f>ROUNDUP(R3*'Reference Data'!$B$2,0)</f>
        <v>47914</v>
      </c>
      <c r="S5" s="2">
        <f>ROUNDUP(S3*'Reference Data'!$B$2,0)</f>
        <v>48403</v>
      </c>
      <c r="T5" s="2">
        <f>ROUNDUP(T3*'Reference Data'!$B$2,0)</f>
        <v>48926</v>
      </c>
      <c r="U5" s="2">
        <f>ROUNDUP(U3*'Reference Data'!$B$2,0)</f>
        <v>49569</v>
      </c>
      <c r="V5" s="2">
        <f>ROUNDUP(V3*'Reference Data'!$B$2,0)</f>
        <v>50332</v>
      </c>
      <c r="W5" s="2">
        <f>ROUNDUP(W3*'Reference Data'!$B$2,0)</f>
        <v>51208</v>
      </c>
      <c r="X5" s="2">
        <f>ROUNDUP(X3*'Reference Data'!$B$2,0)</f>
        <v>52212</v>
      </c>
      <c r="Y5" s="2">
        <f>ROUNDUP(Y3*'Reference Data'!$B$2,0)</f>
        <v>50907</v>
      </c>
      <c r="Z5" s="2">
        <f>ROUNDUP(Z3*'Reference Data'!$B$2,0)</f>
        <v>44876</v>
      </c>
      <c r="AA5" s="2">
        <f>ROUNDUP(AA3*'Reference Data'!$B$2,0)</f>
        <v>44726</v>
      </c>
      <c r="AB5" s="2">
        <f>ROUNDUP(AB3*'Reference Data'!$B$2,0)</f>
        <v>45534</v>
      </c>
      <c r="AC5" s="2">
        <f>ROUNDUP(AC3*'Reference Data'!$B$2,0)</f>
        <v>46918</v>
      </c>
      <c r="AD5" s="2">
        <f>ROUNDUP(AD3*'Reference Data'!$B$2,0)</f>
        <v>48542</v>
      </c>
      <c r="AE5" s="2">
        <f>ROUNDUP(AE3*'Reference Data'!$B$2,0)</f>
        <v>50426</v>
      </c>
      <c r="AF5" s="2">
        <f>ROUNDUP(AF3*'Reference Data'!$B$2,0)</f>
        <v>52588</v>
      </c>
      <c r="AG5" s="2">
        <f>ROUNDUP(AG3*'Reference Data'!$B$2,0)</f>
        <v>55028</v>
      </c>
      <c r="AH5" s="2">
        <f>ROUNDUP(AH3*'Reference Data'!$B$2,0)</f>
        <v>57765</v>
      </c>
      <c r="AI5" s="2">
        <f>ROUNDUP(AI3*'Reference Data'!$B$2,0)</f>
        <v>60811</v>
      </c>
      <c r="AJ5" s="2">
        <f>ROUNDUP(AJ3*'Reference Data'!$B$2,0)</f>
        <v>64195</v>
      </c>
      <c r="AK5" s="2">
        <f>ROUNDUP(AK3*'Reference Data'!$B$2,0)</f>
        <v>66357</v>
      </c>
      <c r="AL5" s="2">
        <f>ROUNDUP(AL3*'Reference Data'!$B$2,0)</f>
        <v>65755</v>
      </c>
    </row>
    <row r="6" spans="1:38">
      <c r="A6" t="s">
        <v>17</v>
      </c>
      <c r="B6" s="2">
        <f>ROUNDUP(B3*'Reference Data'!$B$1,0)</f>
        <v>21090</v>
      </c>
      <c r="C6" s="2">
        <f>ROUNDUP(C3*'Reference Data'!$B$1,0)</f>
        <v>20669</v>
      </c>
      <c r="D6" s="2">
        <f>ROUNDUP(D3*'Reference Data'!$B$1,0)</f>
        <v>22568</v>
      </c>
      <c r="E6" s="2">
        <f>ROUNDUP(E3*'Reference Data'!$B$1,0)</f>
        <v>23519</v>
      </c>
      <c r="F6" s="2">
        <f>ROUNDUP(F3*'Reference Data'!$B$1,0)</f>
        <v>24374</v>
      </c>
      <c r="G6" s="2">
        <f>ROUNDUP(G3*'Reference Data'!$B$1,0)</f>
        <v>25144</v>
      </c>
      <c r="H6" s="2">
        <f>ROUNDUP(H3*'Reference Data'!$B$1,0)</f>
        <v>25837</v>
      </c>
      <c r="I6" s="2">
        <f>ROUNDUP(I3*'Reference Data'!$B$1,0)</f>
        <v>26462</v>
      </c>
      <c r="J6" s="2">
        <f>ROUNDUP(J3*'Reference Data'!$B$1,0)</f>
        <v>27028</v>
      </c>
      <c r="K6" s="2">
        <f>ROUNDUP(K3*'Reference Data'!$B$1,0)</f>
        <v>27568</v>
      </c>
      <c r="L6" s="2">
        <f>ROUNDUP(L3*'Reference Data'!$B$1,0)</f>
        <v>28081</v>
      </c>
      <c r="M6" s="2">
        <f>ROUNDUP(M3*'Reference Data'!$B$1,0)</f>
        <v>28594</v>
      </c>
      <c r="N6" s="2">
        <f>ROUNDUP(N3*'Reference Data'!$B$1,0)</f>
        <v>29107</v>
      </c>
      <c r="O6" s="2">
        <f>ROUNDUP(O3*'Reference Data'!$B$1,0)</f>
        <v>28555</v>
      </c>
      <c r="P6" s="2">
        <f>ROUNDUP(P3*'Reference Data'!$B$1,0)</f>
        <v>28535</v>
      </c>
      <c r="Q6" s="2">
        <f>ROUNDUP(Q3*'Reference Data'!$B$1,0)</f>
        <v>28781</v>
      </c>
      <c r="R6" s="2">
        <f>ROUNDUP(R3*'Reference Data'!$B$1,0)</f>
        <v>29055</v>
      </c>
      <c r="S6" s="2">
        <f>ROUNDUP(S3*'Reference Data'!$B$1,0)</f>
        <v>29351</v>
      </c>
      <c r="T6" s="2">
        <f>ROUNDUP(T3*'Reference Data'!$B$1,0)</f>
        <v>29668</v>
      </c>
      <c r="U6" s="2">
        <f>ROUNDUP(U3*'Reference Data'!$B$1,0)</f>
        <v>30058</v>
      </c>
      <c r="V6" s="2">
        <f>ROUNDUP(V3*'Reference Data'!$B$1,0)</f>
        <v>30521</v>
      </c>
      <c r="W6" s="2">
        <f>ROUNDUP(W3*'Reference Data'!$B$1,0)</f>
        <v>31052</v>
      </c>
      <c r="X6" s="2">
        <f>ROUNDUP(X3*'Reference Data'!$B$1,0)</f>
        <v>31661</v>
      </c>
      <c r="Y6" s="2">
        <f>ROUNDUP(Y3*'Reference Data'!$B$1,0)</f>
        <v>30869</v>
      </c>
      <c r="Z6" s="2">
        <f>ROUNDUP(Z3*'Reference Data'!$B$1,0)</f>
        <v>27212</v>
      </c>
      <c r="AA6" s="2">
        <f>ROUNDUP(AA3*'Reference Data'!$B$1,0)</f>
        <v>27121</v>
      </c>
      <c r="AB6" s="2">
        <f>ROUNDUP(AB3*'Reference Data'!$B$1,0)</f>
        <v>27611</v>
      </c>
      <c r="AC6" s="2">
        <f>ROUNDUP(AC3*'Reference Data'!$B$1,0)</f>
        <v>28450</v>
      </c>
      <c r="AD6" s="2">
        <f>ROUNDUP(AD3*'Reference Data'!$B$1,0)</f>
        <v>29435</v>
      </c>
      <c r="AE6" s="2">
        <f>ROUNDUP(AE3*'Reference Data'!$B$1,0)</f>
        <v>30578</v>
      </c>
      <c r="AF6" s="2">
        <f>ROUNDUP(AF3*'Reference Data'!$B$1,0)</f>
        <v>31889</v>
      </c>
      <c r="AG6" s="2">
        <f>ROUNDUP(AG3*'Reference Data'!$B$1,0)</f>
        <v>33368</v>
      </c>
      <c r="AH6" s="2">
        <f>ROUNDUP(AH3*'Reference Data'!$B$1,0)</f>
        <v>35028</v>
      </c>
      <c r="AI6" s="2">
        <f>ROUNDUP(AI3*'Reference Data'!$B$1,0)</f>
        <v>36875</v>
      </c>
      <c r="AJ6" s="2">
        <f>ROUNDUP(AJ3*'Reference Data'!$B$1,0)</f>
        <v>38927</v>
      </c>
      <c r="AK6" s="2">
        <f>ROUNDUP(AK3*'Reference Data'!$B$1,0)</f>
        <v>40238</v>
      </c>
      <c r="AL6" s="2">
        <f>ROUNDUP(AL3*'Reference Data'!$B$1,0)</f>
        <v>39873</v>
      </c>
    </row>
    <row r="7" spans="1:38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>
      <c r="A8" t="s">
        <v>92</v>
      </c>
      <c r="B8" s="12">
        <f>B3</f>
        <v>9250</v>
      </c>
      <c r="C8" s="12">
        <f>C3-B3</f>
        <v>-185</v>
      </c>
      <c r="D8" s="12">
        <f t="shared" ref="D8:N8" si="0">D3-C3</f>
        <v>833</v>
      </c>
      <c r="E8" s="12">
        <f t="shared" si="0"/>
        <v>417</v>
      </c>
      <c r="F8" s="12">
        <f t="shared" si="0"/>
        <v>375</v>
      </c>
      <c r="G8" s="12">
        <f t="shared" si="0"/>
        <v>338</v>
      </c>
      <c r="H8" s="12">
        <f t="shared" si="0"/>
        <v>304</v>
      </c>
      <c r="I8" s="12">
        <f t="shared" si="0"/>
        <v>274</v>
      </c>
      <c r="J8" s="12">
        <f t="shared" si="0"/>
        <v>248</v>
      </c>
      <c r="K8" s="12">
        <f t="shared" si="0"/>
        <v>237</v>
      </c>
      <c r="L8" s="12">
        <f t="shared" si="0"/>
        <v>225</v>
      </c>
      <c r="M8" s="12">
        <f t="shared" si="0"/>
        <v>225</v>
      </c>
      <c r="N8" s="12">
        <f t="shared" si="0"/>
        <v>225</v>
      </c>
      <c r="O8" s="12">
        <f>((B8+C8)*(1-$B$24))+(O3-N3)</f>
        <v>2930.75</v>
      </c>
      <c r="P8" s="12">
        <f>(D8*(1-$B$24))+(P3-O3)</f>
        <v>282.54999999999995</v>
      </c>
      <c r="Q8" s="12">
        <f t="shared" ref="Q8:Z8" si="1">(E8*(1-$B$24))+(Q3-P3)</f>
        <v>253.95</v>
      </c>
      <c r="R8" s="12">
        <f t="shared" si="1"/>
        <v>251.25</v>
      </c>
      <c r="S8" s="12">
        <f t="shared" si="1"/>
        <v>248.3</v>
      </c>
      <c r="T8" s="12">
        <f t="shared" si="1"/>
        <v>245.39999999999998</v>
      </c>
      <c r="U8" s="12">
        <f t="shared" si="1"/>
        <v>266.89999999999998</v>
      </c>
      <c r="V8" s="12">
        <f t="shared" si="1"/>
        <v>289.8</v>
      </c>
      <c r="W8" s="12">
        <f t="shared" si="1"/>
        <v>315.95</v>
      </c>
      <c r="X8" s="12">
        <f t="shared" si="1"/>
        <v>345.75</v>
      </c>
      <c r="Y8" s="12">
        <f t="shared" si="1"/>
        <v>-268.25</v>
      </c>
      <c r="Z8" s="12">
        <f t="shared" si="1"/>
        <v>-1525.25</v>
      </c>
      <c r="AA8" s="12">
        <f>((O8+O9)*(1-$B$24))+(AA3-Z3)</f>
        <v>3048.0499999999997</v>
      </c>
      <c r="AB8" s="12">
        <f t="shared" ref="AB8:AL8" si="2">((P8+P9)*(1-$B$24))+(AB3-AA3)</f>
        <v>503.4</v>
      </c>
      <c r="AC8" s="12">
        <f t="shared" si="2"/>
        <v>551.75</v>
      </c>
      <c r="AD8" s="12">
        <f t="shared" si="2"/>
        <v>605.25</v>
      </c>
      <c r="AE8" s="12">
        <f t="shared" si="2"/>
        <v>664.8</v>
      </c>
      <c r="AF8" s="12">
        <f t="shared" si="2"/>
        <v>730.05</v>
      </c>
      <c r="AG8" s="12">
        <f t="shared" si="2"/>
        <v>804.75</v>
      </c>
      <c r="AH8" s="12">
        <f t="shared" si="2"/>
        <v>885.85</v>
      </c>
      <c r="AI8" s="12">
        <f t="shared" si="2"/>
        <v>974.5</v>
      </c>
      <c r="AJ8" s="12">
        <f t="shared" si="2"/>
        <v>1072.2</v>
      </c>
      <c r="AK8" s="12">
        <f t="shared" si="2"/>
        <v>532.29999999999995</v>
      </c>
      <c r="AL8" s="12">
        <f t="shared" si="2"/>
        <v>-642.65</v>
      </c>
    </row>
    <row r="9" spans="1:38">
      <c r="A9" t="s">
        <v>93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f>(B8+C8)*B24</f>
        <v>5892.25</v>
      </c>
      <c r="P9" s="12">
        <f>D8*$B$24</f>
        <v>541.45000000000005</v>
      </c>
      <c r="Q9" s="12">
        <f t="shared" ref="Q9:Z9" si="3">E8*$B$24</f>
        <v>271.05</v>
      </c>
      <c r="R9" s="12">
        <f t="shared" si="3"/>
        <v>243.75</v>
      </c>
      <c r="S9" s="12">
        <f t="shared" si="3"/>
        <v>219.70000000000002</v>
      </c>
      <c r="T9" s="12">
        <f t="shared" si="3"/>
        <v>197.6</v>
      </c>
      <c r="U9" s="12">
        <f t="shared" si="3"/>
        <v>178.1</v>
      </c>
      <c r="V9" s="12">
        <f t="shared" si="3"/>
        <v>161.20000000000002</v>
      </c>
      <c r="W9" s="12">
        <f t="shared" si="3"/>
        <v>154.05000000000001</v>
      </c>
      <c r="X9" s="12">
        <f t="shared" si="3"/>
        <v>146.25</v>
      </c>
      <c r="Y9" s="12">
        <f t="shared" si="3"/>
        <v>146.25</v>
      </c>
      <c r="Z9" s="12">
        <f t="shared" si="3"/>
        <v>146.25</v>
      </c>
      <c r="AA9" s="12">
        <f>(O8+O9)*$B$24</f>
        <v>5734.95</v>
      </c>
      <c r="AB9" s="12">
        <f t="shared" ref="AB9:AL9" si="4">(P8+P9)*$B$24</f>
        <v>535.6</v>
      </c>
      <c r="AC9" s="12">
        <f t="shared" si="4"/>
        <v>341.25</v>
      </c>
      <c r="AD9" s="12">
        <f t="shared" si="4"/>
        <v>321.75</v>
      </c>
      <c r="AE9" s="12">
        <f t="shared" si="4"/>
        <v>304.2</v>
      </c>
      <c r="AF9" s="12">
        <f t="shared" si="4"/>
        <v>287.95</v>
      </c>
      <c r="AG9" s="12">
        <f t="shared" si="4"/>
        <v>289.25</v>
      </c>
      <c r="AH9" s="12">
        <f t="shared" si="4"/>
        <v>293.15000000000003</v>
      </c>
      <c r="AI9" s="12">
        <f t="shared" si="4"/>
        <v>305.5</v>
      </c>
      <c r="AJ9" s="12">
        <f t="shared" si="4"/>
        <v>319.8</v>
      </c>
      <c r="AK9" s="12">
        <f t="shared" si="4"/>
        <v>-79.3</v>
      </c>
      <c r="AL9" s="12">
        <f t="shared" si="4"/>
        <v>-896.35</v>
      </c>
    </row>
    <row r="10" spans="1:38">
      <c r="A10" t="s">
        <v>19</v>
      </c>
      <c r="B10" s="2">
        <f>B12-SUM(B8:B9)</f>
        <v>638250</v>
      </c>
      <c r="C10" s="2">
        <f>C12-SUM(C8:C9)</f>
        <v>634735</v>
      </c>
      <c r="D10" s="2">
        <f t="shared" ref="D10:Z10" si="5">D12-SUM(D8:D9)</f>
        <v>692027</v>
      </c>
      <c r="E10" s="2">
        <f t="shared" si="5"/>
        <v>721633</v>
      </c>
      <c r="F10" s="2">
        <f t="shared" si="5"/>
        <v>747925</v>
      </c>
      <c r="G10" s="2">
        <f t="shared" si="5"/>
        <v>771622</v>
      </c>
      <c r="H10" s="2">
        <f t="shared" si="5"/>
        <v>792936</v>
      </c>
      <c r="I10" s="2">
        <f t="shared" si="5"/>
        <v>812146</v>
      </c>
      <c r="J10" s="2">
        <f t="shared" si="5"/>
        <v>829532</v>
      </c>
      <c r="K10" s="2">
        <f t="shared" si="5"/>
        <v>846133</v>
      </c>
      <c r="L10" s="2">
        <f t="shared" si="5"/>
        <v>861895</v>
      </c>
      <c r="M10" s="2">
        <f t="shared" si="5"/>
        <v>877645</v>
      </c>
      <c r="N10" s="2">
        <f t="shared" si="5"/>
        <v>893395</v>
      </c>
      <c r="O10" s="2">
        <f t="shared" si="5"/>
        <v>867857</v>
      </c>
      <c r="P10" s="2">
        <f t="shared" si="5"/>
        <v>875226</v>
      </c>
      <c r="Q10" s="2">
        <f t="shared" si="5"/>
        <v>883085</v>
      </c>
      <c r="R10" s="2">
        <f t="shared" si="5"/>
        <v>891515</v>
      </c>
      <c r="S10" s="2">
        <f t="shared" si="5"/>
        <v>900642</v>
      </c>
      <c r="T10" s="2">
        <f t="shared" si="5"/>
        <v>910397</v>
      </c>
      <c r="U10" s="2">
        <f t="shared" si="5"/>
        <v>922365</v>
      </c>
      <c r="V10" s="2">
        <f t="shared" si="5"/>
        <v>936569</v>
      </c>
      <c r="W10" s="2">
        <f t="shared" si="5"/>
        <v>952860</v>
      </c>
      <c r="X10" s="2">
        <f t="shared" si="5"/>
        <v>971528</v>
      </c>
      <c r="Y10" s="2">
        <f t="shared" si="5"/>
        <v>947852</v>
      </c>
      <c r="Z10" s="2">
        <f t="shared" si="5"/>
        <v>836829</v>
      </c>
      <c r="AA10" s="2">
        <f t="shared" ref="AA10:AL10" si="6">AA12-SUM(AA8:AA9)</f>
        <v>823867</v>
      </c>
      <c r="AB10" s="2">
        <f t="shared" si="6"/>
        <v>846661</v>
      </c>
      <c r="AC10" s="2">
        <f t="shared" si="6"/>
        <v>872567</v>
      </c>
      <c r="AD10" s="2">
        <f t="shared" si="6"/>
        <v>902773</v>
      </c>
      <c r="AE10" s="2">
        <f t="shared" si="6"/>
        <v>937801</v>
      </c>
      <c r="AF10" s="2">
        <f t="shared" si="6"/>
        <v>978002</v>
      </c>
      <c r="AG10" s="2">
        <f t="shared" si="6"/>
        <v>1023356</v>
      </c>
      <c r="AH10" s="2">
        <f t="shared" si="6"/>
        <v>1074231</v>
      </c>
      <c r="AI10" s="2">
        <f t="shared" si="6"/>
        <v>1130830</v>
      </c>
      <c r="AJ10" s="2">
        <f t="shared" si="6"/>
        <v>1193718</v>
      </c>
      <c r="AK10" s="2">
        <f t="shared" si="6"/>
        <v>1234907</v>
      </c>
      <c r="AL10" s="2">
        <f t="shared" si="6"/>
        <v>1225699</v>
      </c>
    </row>
    <row r="11" spans="1:38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>
      <c r="A12" t="s">
        <v>18</v>
      </c>
      <c r="B12" s="2">
        <f>ROUNDUP(B3*'Reference Data'!$B$3,0)</f>
        <v>647500</v>
      </c>
      <c r="C12" s="2">
        <f>ROUNDUP(C3*'Reference Data'!$B$3,0)</f>
        <v>634550</v>
      </c>
      <c r="D12" s="2">
        <f>ROUNDUP(D3*'Reference Data'!$B$3,0)</f>
        <v>692860</v>
      </c>
      <c r="E12" s="2">
        <f>ROUNDUP(E3*'Reference Data'!$B$3,0)</f>
        <v>722050</v>
      </c>
      <c r="F12" s="2">
        <f>ROUNDUP(F3*'Reference Data'!$B$3,0)</f>
        <v>748300</v>
      </c>
      <c r="G12" s="2">
        <f>ROUNDUP(G3*'Reference Data'!$B$3,0)</f>
        <v>771960</v>
      </c>
      <c r="H12" s="2">
        <f>ROUNDUP(H3*'Reference Data'!$B$3,0)</f>
        <v>793240</v>
      </c>
      <c r="I12" s="2">
        <f>ROUNDUP(I3*'Reference Data'!$B$3,0)</f>
        <v>812420</v>
      </c>
      <c r="J12" s="2">
        <f>ROUNDUP(J3*'Reference Data'!$B$3,0)</f>
        <v>829780</v>
      </c>
      <c r="K12" s="2">
        <f>ROUNDUP(K3*'Reference Data'!$B$3,0)</f>
        <v>846370</v>
      </c>
      <c r="L12" s="2">
        <f>ROUNDUP(L3*'Reference Data'!$B$3,0)</f>
        <v>862120</v>
      </c>
      <c r="M12" s="2">
        <f>ROUNDUP(M3*'Reference Data'!$B$3,0)</f>
        <v>877870</v>
      </c>
      <c r="N12" s="2">
        <f>ROUNDUP(N3*'Reference Data'!$B$3,0)</f>
        <v>893620</v>
      </c>
      <c r="O12" s="2">
        <f>ROUNDUP(O3*'Reference Data'!$B$3,0)</f>
        <v>876680</v>
      </c>
      <c r="P12" s="2">
        <f>ROUNDUP(P3*'Reference Data'!$B$3,0)</f>
        <v>876050</v>
      </c>
      <c r="Q12" s="2">
        <f>ROUNDUP(Q3*'Reference Data'!$B$3,0)</f>
        <v>883610</v>
      </c>
      <c r="R12" s="2">
        <f>ROUNDUP(R3*'Reference Data'!$B$3,0)</f>
        <v>892010</v>
      </c>
      <c r="S12" s="2">
        <f>ROUNDUP(S3*'Reference Data'!$B$3,0)</f>
        <v>901110</v>
      </c>
      <c r="T12" s="2">
        <f>ROUNDUP(T3*'Reference Data'!$B$3,0)</f>
        <v>910840</v>
      </c>
      <c r="U12" s="2">
        <f>ROUNDUP(U3*'Reference Data'!$B$3,0)</f>
        <v>922810</v>
      </c>
      <c r="V12" s="2">
        <f>ROUNDUP(V3*'Reference Data'!$B$3,0)</f>
        <v>937020</v>
      </c>
      <c r="W12" s="2">
        <f>ROUNDUP(W3*'Reference Data'!$B$3,0)</f>
        <v>953330</v>
      </c>
      <c r="X12" s="2">
        <f>ROUNDUP(X3*'Reference Data'!$B$3,0)</f>
        <v>972020</v>
      </c>
      <c r="Y12" s="2">
        <f>ROUNDUP(Y3*'Reference Data'!$B$3,0)</f>
        <v>947730</v>
      </c>
      <c r="Z12" s="2">
        <f>ROUNDUP(Z3*'Reference Data'!$B$3,0)</f>
        <v>835450</v>
      </c>
      <c r="AA12" s="2">
        <f>ROUNDUP(AA3*'Reference Data'!$B$3,0)</f>
        <v>832650</v>
      </c>
      <c r="AB12" s="2">
        <f>ROUNDUP(AB3*'Reference Data'!$B$3,0)</f>
        <v>847700</v>
      </c>
      <c r="AC12" s="2">
        <f>ROUNDUP(AC3*'Reference Data'!$B$3,0)</f>
        <v>873460</v>
      </c>
      <c r="AD12" s="2">
        <f>ROUNDUP(AD3*'Reference Data'!$B$3,0)</f>
        <v>903700</v>
      </c>
      <c r="AE12" s="2">
        <f>ROUNDUP(AE3*'Reference Data'!$B$3,0)</f>
        <v>938770</v>
      </c>
      <c r="AF12" s="2">
        <f>ROUNDUP(AF3*'Reference Data'!$B$3,0)</f>
        <v>979020</v>
      </c>
      <c r="AG12" s="2">
        <f>ROUNDUP(AG3*'Reference Data'!$B$3,0)</f>
        <v>1024450</v>
      </c>
      <c r="AH12" s="2">
        <f>ROUNDUP(AH3*'Reference Data'!$B$3,0)</f>
        <v>1075410</v>
      </c>
      <c r="AI12" s="2">
        <f>ROUNDUP(AI3*'Reference Data'!$B$3,0)</f>
        <v>1132110</v>
      </c>
      <c r="AJ12" s="2">
        <f>ROUNDUP(AJ3*'Reference Data'!$B$3,0)</f>
        <v>1195110</v>
      </c>
      <c r="AK12" s="2">
        <f>ROUNDUP(AK3*'Reference Data'!$B$3,0)</f>
        <v>1235360</v>
      </c>
      <c r="AL12" s="2">
        <f>ROUNDUP(AL3*'Reference Data'!$B$3,0)</f>
        <v>1224160</v>
      </c>
    </row>
    <row r="13" spans="1:38">
      <c r="A13" t="s">
        <v>10</v>
      </c>
      <c r="B13" s="1">
        <f>(B12*'Reference Data'!$B$7*'Reference Data'!$B$8)/(5*60)</f>
        <v>6.4749999999999996</v>
      </c>
      <c r="C13" s="1">
        <f>(C12*'Reference Data'!$B$7*'Reference Data'!$B$8)/(5*60)</f>
        <v>6.3455000000000004</v>
      </c>
      <c r="D13" s="1">
        <f>(D12*'Reference Data'!$B$7*'Reference Data'!$B$8)/(5*60)</f>
        <v>6.9285999999999994</v>
      </c>
      <c r="E13" s="1">
        <f>(E12*'Reference Data'!$B$7*'Reference Data'!$B$8)/(5*60)</f>
        <v>7.2205000000000004</v>
      </c>
      <c r="F13" s="1">
        <f>(F12*'Reference Data'!$B$7*'Reference Data'!$B$8)/(5*60)</f>
        <v>7.4830000000000005</v>
      </c>
      <c r="G13" s="1">
        <f>(G12*'Reference Data'!$B$7*'Reference Data'!$B$8)/(5*60)</f>
        <v>7.7196000000000007</v>
      </c>
      <c r="H13" s="1">
        <f>(H12*'Reference Data'!$B$7*'Reference Data'!$B$8)/(5*60)</f>
        <v>7.9324000000000012</v>
      </c>
      <c r="I13" s="1">
        <f>(I12*'Reference Data'!$B$7*'Reference Data'!$B$8)/(5*60)</f>
        <v>8.1242000000000001</v>
      </c>
      <c r="J13" s="1">
        <f>(J12*'Reference Data'!$B$7*'Reference Data'!$B$8)/(5*60)</f>
        <v>8.2978000000000005</v>
      </c>
      <c r="K13" s="1">
        <f>(K12*'Reference Data'!$B$7*'Reference Data'!$B$8)/(5*60)</f>
        <v>8.4637000000000011</v>
      </c>
      <c r="L13" s="1">
        <f>(L12*'Reference Data'!$B$7*'Reference Data'!$B$8)/(5*60)</f>
        <v>8.6212</v>
      </c>
      <c r="M13" s="1">
        <f>(M12*'Reference Data'!$B$7*'Reference Data'!$B$8)/(5*60)</f>
        <v>8.7787000000000006</v>
      </c>
      <c r="N13" s="1">
        <f>(N12*'Reference Data'!$B$7*'Reference Data'!$B$8)/(5*60)</f>
        <v>8.9362000000000013</v>
      </c>
      <c r="O13" s="1">
        <f>(O12*'Reference Data'!$B$7*'Reference Data'!$B$8)/(5*60)</f>
        <v>8.7667999999999999</v>
      </c>
      <c r="P13" s="1">
        <f>(P12*'Reference Data'!$B$7*'Reference Data'!$B$8)/(5*60)</f>
        <v>8.7605000000000004</v>
      </c>
      <c r="Q13" s="1">
        <f>(Q12*'Reference Data'!$B$7*'Reference Data'!$B$8)/(5*60)</f>
        <v>8.8361000000000001</v>
      </c>
      <c r="R13" s="1">
        <f>(R12*'Reference Data'!$B$7*'Reference Data'!$B$8)/(5*60)</f>
        <v>8.9201000000000015</v>
      </c>
      <c r="S13" s="1">
        <f>(S12*'Reference Data'!$B$7*'Reference Data'!$B$8)/(5*60)</f>
        <v>9.011099999999999</v>
      </c>
      <c r="T13" s="1">
        <f>(T12*'Reference Data'!$B$7*'Reference Data'!$B$8)/(5*60)</f>
        <v>9.1084000000000014</v>
      </c>
      <c r="U13" s="1">
        <f>(U12*'Reference Data'!$B$7*'Reference Data'!$B$8)/(5*60)</f>
        <v>9.2281000000000013</v>
      </c>
      <c r="V13" s="1">
        <f>(V12*'Reference Data'!$B$7*'Reference Data'!$B$8)/(5*60)</f>
        <v>9.3702000000000005</v>
      </c>
      <c r="W13" s="1">
        <f>(W12*'Reference Data'!$B$7*'Reference Data'!$B$8)/(5*60)</f>
        <v>9.5332999999999988</v>
      </c>
      <c r="X13" s="1">
        <f>(X12*'Reference Data'!$B$7*'Reference Data'!$B$8)/(5*60)</f>
        <v>9.7202000000000002</v>
      </c>
      <c r="Y13" s="1">
        <f>(Y12*'Reference Data'!$B$7*'Reference Data'!$B$8)/(5*60)</f>
        <v>9.4772999999999996</v>
      </c>
      <c r="Z13" s="1">
        <f>(Z12*'Reference Data'!$B$7*'Reference Data'!$B$8)/(5*60)</f>
        <v>8.3545000000000016</v>
      </c>
      <c r="AA13" s="1">
        <f>(AA12*'Reference Data'!$B$7*'Reference Data'!$B$8)/(5*60)</f>
        <v>8.3265000000000011</v>
      </c>
      <c r="AB13" s="1">
        <f>(AB12*'Reference Data'!$B$7*'Reference Data'!$B$8)/(5*60)</f>
        <v>8.4770000000000021</v>
      </c>
      <c r="AC13" s="1">
        <f>(AC12*'Reference Data'!$B$7*'Reference Data'!$B$8)/(5*60)</f>
        <v>8.7346000000000004</v>
      </c>
      <c r="AD13" s="1">
        <f>(AD12*'Reference Data'!$B$7*'Reference Data'!$B$8)/(5*60)</f>
        <v>9.0370000000000008</v>
      </c>
      <c r="AE13" s="1">
        <f>(AE12*'Reference Data'!$B$7*'Reference Data'!$B$8)/(5*60)</f>
        <v>9.3877000000000006</v>
      </c>
      <c r="AF13" s="1">
        <f>(AF12*'Reference Data'!$B$7*'Reference Data'!$B$8)/(5*60)</f>
        <v>9.7902000000000005</v>
      </c>
      <c r="AG13" s="1">
        <f>(AG12*'Reference Data'!$B$7*'Reference Data'!$B$8)/(5*60)</f>
        <v>10.2445</v>
      </c>
      <c r="AH13" s="1">
        <f>(AH12*'Reference Data'!$B$7*'Reference Data'!$B$8)/(5*60)</f>
        <v>10.754099999999999</v>
      </c>
      <c r="AI13" s="1">
        <f>(AI12*'Reference Data'!$B$7*'Reference Data'!$B$8)/(5*60)</f>
        <v>11.321099999999999</v>
      </c>
      <c r="AJ13" s="1">
        <f>(AJ12*'Reference Data'!$B$7*'Reference Data'!$B$8)/(5*60)</f>
        <v>11.9511</v>
      </c>
      <c r="AK13" s="1">
        <f>(AK12*'Reference Data'!$B$7*'Reference Data'!$B$8)/(5*60)</f>
        <v>12.3536</v>
      </c>
      <c r="AL13" s="1">
        <f>(AL12*'Reference Data'!$B$7*'Reference Data'!$B$8)/(5*60)</f>
        <v>12.241599999999998</v>
      </c>
    </row>
    <row r="14" spans="1:38">
      <c r="A14" t="s">
        <v>11</v>
      </c>
      <c r="B14" s="1">
        <f>B12/(30*24*60*60)</f>
        <v>0.24980709876543211</v>
      </c>
      <c r="C14" s="1">
        <f>C12/(30*24*60*60)</f>
        <v>0.24481095679012346</v>
      </c>
      <c r="D14" s="1">
        <f t="shared" ref="D14:Z14" si="7">D12/(30*24*60*60)</f>
        <v>0.26730709876543207</v>
      </c>
      <c r="E14" s="1">
        <f t="shared" si="7"/>
        <v>0.27856867283950615</v>
      </c>
      <c r="F14" s="1">
        <f t="shared" si="7"/>
        <v>0.28869598765432097</v>
      </c>
      <c r="G14" s="1">
        <f t="shared" si="7"/>
        <v>0.29782407407407407</v>
      </c>
      <c r="H14" s="1">
        <f t="shared" si="7"/>
        <v>0.30603395061728395</v>
      </c>
      <c r="I14" s="1">
        <f t="shared" si="7"/>
        <v>0.31343364197530865</v>
      </c>
      <c r="J14" s="1">
        <f t="shared" si="7"/>
        <v>0.32013117283950615</v>
      </c>
      <c r="K14" s="1">
        <f t="shared" si="7"/>
        <v>0.32653163580246913</v>
      </c>
      <c r="L14" s="1">
        <f t="shared" si="7"/>
        <v>0.33260802469135803</v>
      </c>
      <c r="M14" s="1">
        <f t="shared" si="7"/>
        <v>0.33868441358024692</v>
      </c>
      <c r="N14" s="1">
        <f t="shared" si="7"/>
        <v>0.34476080246913582</v>
      </c>
      <c r="O14" s="1">
        <f t="shared" si="7"/>
        <v>0.33822530864197531</v>
      </c>
      <c r="P14" s="1">
        <f t="shared" si="7"/>
        <v>0.33798225308641977</v>
      </c>
      <c r="Q14" s="1">
        <f t="shared" si="7"/>
        <v>0.34089891975308639</v>
      </c>
      <c r="R14" s="1">
        <f t="shared" si="7"/>
        <v>0.34413966049382716</v>
      </c>
      <c r="S14" s="1">
        <f t="shared" si="7"/>
        <v>0.34765046296296298</v>
      </c>
      <c r="T14" s="1">
        <f t="shared" si="7"/>
        <v>0.35140432098765434</v>
      </c>
      <c r="U14" s="1">
        <f t="shared" si="7"/>
        <v>0.3560223765432099</v>
      </c>
      <c r="V14" s="1">
        <f t="shared" si="7"/>
        <v>0.36150462962962965</v>
      </c>
      <c r="W14" s="1">
        <f t="shared" si="7"/>
        <v>0.36779706790123456</v>
      </c>
      <c r="X14" s="1">
        <f t="shared" si="7"/>
        <v>0.37500771604938271</v>
      </c>
      <c r="Y14" s="1">
        <f t="shared" si="7"/>
        <v>0.36563657407407407</v>
      </c>
      <c r="Z14" s="1">
        <f t="shared" si="7"/>
        <v>0.32231867283950616</v>
      </c>
      <c r="AA14" s="1">
        <f t="shared" ref="AA14:AL14" si="8">AA12/(30*24*60*60)</f>
        <v>0.32123842592592594</v>
      </c>
      <c r="AB14" s="1">
        <f t="shared" si="8"/>
        <v>0.32704475308641973</v>
      </c>
      <c r="AC14" s="1">
        <f t="shared" si="8"/>
        <v>0.33698302469135805</v>
      </c>
      <c r="AD14" s="1">
        <f t="shared" si="8"/>
        <v>0.3486496913580247</v>
      </c>
      <c r="AE14" s="1">
        <f t="shared" si="8"/>
        <v>0.36217978395061728</v>
      </c>
      <c r="AF14" s="1">
        <f t="shared" si="8"/>
        <v>0.37770833333333331</v>
      </c>
      <c r="AG14" s="1">
        <f t="shared" si="8"/>
        <v>0.39523533950617284</v>
      </c>
      <c r="AH14" s="1">
        <f t="shared" si="8"/>
        <v>0.41489583333333335</v>
      </c>
      <c r="AI14" s="1">
        <f t="shared" si="8"/>
        <v>0.43677083333333333</v>
      </c>
      <c r="AJ14" s="1">
        <f t="shared" si="8"/>
        <v>0.46107638888888891</v>
      </c>
      <c r="AK14" s="1">
        <f t="shared" si="8"/>
        <v>0.47660493827160494</v>
      </c>
      <c r="AL14" s="1">
        <f t="shared" si="8"/>
        <v>0.47228395061728395</v>
      </c>
    </row>
    <row r="15" spans="1:38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>
      <c r="A16" t="s">
        <v>20</v>
      </c>
      <c r="B16" s="2">
        <f>ROUNDUP(B3*'Reference Data'!$B$4,0)</f>
        <v>277500</v>
      </c>
      <c r="C16" s="2">
        <f>ROUNDUP(C3*'Reference Data'!$B$4,0)</f>
        <v>271950</v>
      </c>
      <c r="D16" s="2">
        <f>ROUNDUP(D3*'Reference Data'!$B$4,0)</f>
        <v>296940</v>
      </c>
      <c r="E16" s="2">
        <f>ROUNDUP(E3*'Reference Data'!$B$4,0)</f>
        <v>309450</v>
      </c>
      <c r="F16" s="2">
        <f>ROUNDUP(F3*'Reference Data'!$B$4,0)</f>
        <v>320700</v>
      </c>
      <c r="G16" s="2">
        <f>ROUNDUP(G3*'Reference Data'!$B$4,0)</f>
        <v>330840</v>
      </c>
      <c r="H16" s="2">
        <f>ROUNDUP(H3*'Reference Data'!$B$4,0)</f>
        <v>339960</v>
      </c>
      <c r="I16" s="2">
        <f>ROUNDUP(I3*'Reference Data'!$B$4,0)</f>
        <v>348180</v>
      </c>
      <c r="J16" s="2">
        <f>ROUNDUP(J3*'Reference Data'!$B$4,0)</f>
        <v>355620</v>
      </c>
      <c r="K16" s="2">
        <f>ROUNDUP(K3*'Reference Data'!$B$4,0)</f>
        <v>362730</v>
      </c>
      <c r="L16" s="2">
        <f>ROUNDUP(L3*'Reference Data'!$B$4,0)</f>
        <v>369480</v>
      </c>
      <c r="M16" s="2">
        <f>ROUNDUP(M3*'Reference Data'!$B$4,0)</f>
        <v>376230</v>
      </c>
      <c r="N16" s="2">
        <f>ROUNDUP(N3*'Reference Data'!$B$4,0)</f>
        <v>382980</v>
      </c>
      <c r="O16" s="2">
        <f>ROUNDUP(O3*'Reference Data'!$B$4,0)</f>
        <v>375720</v>
      </c>
      <c r="P16" s="2">
        <f>ROUNDUP(P3*'Reference Data'!$B$4,0)</f>
        <v>375450</v>
      </c>
      <c r="Q16" s="2">
        <f>ROUNDUP(Q3*'Reference Data'!$B$4,0)</f>
        <v>378690</v>
      </c>
      <c r="R16" s="2">
        <f>ROUNDUP(R3*'Reference Data'!$B$4,0)</f>
        <v>382290</v>
      </c>
      <c r="S16" s="2">
        <f>ROUNDUP(S3*'Reference Data'!$B$4,0)</f>
        <v>386190</v>
      </c>
      <c r="T16" s="2">
        <f>ROUNDUP(T3*'Reference Data'!$B$4,0)</f>
        <v>390360</v>
      </c>
      <c r="U16" s="2">
        <f>ROUNDUP(U3*'Reference Data'!$B$4,0)</f>
        <v>395490</v>
      </c>
      <c r="V16" s="2">
        <f>ROUNDUP(V3*'Reference Data'!$B$4,0)</f>
        <v>401580</v>
      </c>
      <c r="W16" s="2">
        <f>ROUNDUP(W3*'Reference Data'!$B$4,0)</f>
        <v>408570</v>
      </c>
      <c r="X16" s="2">
        <f>ROUNDUP(X3*'Reference Data'!$B$4,0)</f>
        <v>416580</v>
      </c>
      <c r="Y16" s="2">
        <f>ROUNDUP(Y3*'Reference Data'!$B$4,0)</f>
        <v>406170</v>
      </c>
      <c r="Z16" s="2">
        <f>ROUNDUP(Z3*'Reference Data'!$B$4,0)</f>
        <v>358050</v>
      </c>
      <c r="AA16" s="2">
        <f>ROUNDUP(AA3*'Reference Data'!$B$4,0)</f>
        <v>356850</v>
      </c>
      <c r="AB16" s="2">
        <f>ROUNDUP(AB3*'Reference Data'!$B$4,0)</f>
        <v>363300</v>
      </c>
      <c r="AC16" s="2">
        <f>ROUNDUP(AC3*'Reference Data'!$B$4,0)</f>
        <v>374340</v>
      </c>
      <c r="AD16" s="2">
        <f>ROUNDUP(AD3*'Reference Data'!$B$4,0)</f>
        <v>387300</v>
      </c>
      <c r="AE16" s="2">
        <f>ROUNDUP(AE3*'Reference Data'!$B$4,0)</f>
        <v>402330</v>
      </c>
      <c r="AF16" s="2">
        <f>ROUNDUP(AF3*'Reference Data'!$B$4,0)</f>
        <v>419580</v>
      </c>
      <c r="AG16" s="2">
        <f>ROUNDUP(AG3*'Reference Data'!$B$4,0)</f>
        <v>439050</v>
      </c>
      <c r="AH16" s="2">
        <f>ROUNDUP(AH3*'Reference Data'!$B$4,0)</f>
        <v>460890</v>
      </c>
      <c r="AI16" s="2">
        <f>ROUNDUP(AI3*'Reference Data'!$B$4,0)</f>
        <v>485190</v>
      </c>
      <c r="AJ16" s="2">
        <f>ROUNDUP(AJ3*'Reference Data'!$B$4,0)</f>
        <v>512190</v>
      </c>
      <c r="AK16" s="2">
        <f>ROUNDUP(AK3*'Reference Data'!$B$4,0)</f>
        <v>529440</v>
      </c>
      <c r="AL16" s="2">
        <f>ROUNDUP(AL3*'Reference Data'!$B$4,0)</f>
        <v>524640</v>
      </c>
    </row>
    <row r="17" spans="1:38">
      <c r="A17" t="s">
        <v>12</v>
      </c>
      <c r="B17" s="1">
        <f>(B16*'Reference Data'!$B$7*'Reference Data'!$B$8)/(5*60)</f>
        <v>2.7749999999999999</v>
      </c>
      <c r="C17" s="1">
        <f>(C16*'Reference Data'!$B$7*'Reference Data'!$B$8)/(5*60)</f>
        <v>2.7195</v>
      </c>
      <c r="D17" s="1">
        <f>(D16*'Reference Data'!$B$7*'Reference Data'!$B$8)/(5*60)</f>
        <v>2.9693999999999998</v>
      </c>
      <c r="E17" s="1">
        <f>(E16*'Reference Data'!$B$7*'Reference Data'!$B$8)/(5*60)</f>
        <v>3.0945</v>
      </c>
      <c r="F17" s="1">
        <f>(F16*'Reference Data'!$B$7*'Reference Data'!$B$8)/(5*60)</f>
        <v>3.2070000000000003</v>
      </c>
      <c r="G17" s="1">
        <f>(G16*'Reference Data'!$B$7*'Reference Data'!$B$8)/(5*60)</f>
        <v>3.3083999999999998</v>
      </c>
      <c r="H17" s="1">
        <f>(H16*'Reference Data'!$B$7*'Reference Data'!$B$8)/(5*60)</f>
        <v>3.3996</v>
      </c>
      <c r="I17" s="1">
        <f>(I16*'Reference Data'!$B$7*'Reference Data'!$B$8)/(5*60)</f>
        <v>3.4817999999999998</v>
      </c>
      <c r="J17" s="1">
        <f>(J16*'Reference Data'!$B$7*'Reference Data'!$B$8)/(5*60)</f>
        <v>3.5562000000000005</v>
      </c>
      <c r="K17" s="1">
        <f>(K16*'Reference Data'!$B$7*'Reference Data'!$B$8)/(5*60)</f>
        <v>3.6273</v>
      </c>
      <c r="L17" s="1">
        <f>(L16*'Reference Data'!$B$7*'Reference Data'!$B$8)/(5*60)</f>
        <v>3.6948000000000003</v>
      </c>
      <c r="M17" s="1">
        <f>(M16*'Reference Data'!$B$7*'Reference Data'!$B$8)/(5*60)</f>
        <v>3.7623000000000002</v>
      </c>
      <c r="N17" s="1">
        <f>(N16*'Reference Data'!$B$7*'Reference Data'!$B$8)/(5*60)</f>
        <v>3.8298000000000001</v>
      </c>
      <c r="O17" s="1">
        <f>(O16*'Reference Data'!$B$7*'Reference Data'!$B$8)/(5*60)</f>
        <v>3.7572000000000001</v>
      </c>
      <c r="P17" s="1">
        <f>(P16*'Reference Data'!$B$7*'Reference Data'!$B$8)/(5*60)</f>
        <v>3.7545000000000006</v>
      </c>
      <c r="Q17" s="1">
        <f>(Q16*'Reference Data'!$B$7*'Reference Data'!$B$8)/(5*60)</f>
        <v>3.7868999999999997</v>
      </c>
      <c r="R17" s="1">
        <f>(R16*'Reference Data'!$B$7*'Reference Data'!$B$8)/(5*60)</f>
        <v>3.8228999999999997</v>
      </c>
      <c r="S17" s="1">
        <f>(S16*'Reference Data'!$B$7*'Reference Data'!$B$8)/(5*60)</f>
        <v>3.8618999999999999</v>
      </c>
      <c r="T17" s="1">
        <f>(T16*'Reference Data'!$B$7*'Reference Data'!$B$8)/(5*60)</f>
        <v>3.9036</v>
      </c>
      <c r="U17" s="1">
        <f>(U16*'Reference Data'!$B$7*'Reference Data'!$B$8)/(5*60)</f>
        <v>3.9549000000000003</v>
      </c>
      <c r="V17" s="1">
        <f>(V16*'Reference Data'!$B$7*'Reference Data'!$B$8)/(5*60)</f>
        <v>4.0157999999999996</v>
      </c>
      <c r="W17" s="1">
        <f>(W16*'Reference Data'!$B$7*'Reference Data'!$B$8)/(5*60)</f>
        <v>4.0857000000000001</v>
      </c>
      <c r="X17" s="1">
        <f>(X16*'Reference Data'!$B$7*'Reference Data'!$B$8)/(5*60)</f>
        <v>4.1657999999999999</v>
      </c>
      <c r="Y17" s="1">
        <f>(Y16*'Reference Data'!$B$7*'Reference Data'!$B$8)/(5*60)</f>
        <v>4.0617000000000001</v>
      </c>
      <c r="Z17" s="1">
        <f>(Z16*'Reference Data'!$B$7*'Reference Data'!$B$8)/(5*60)</f>
        <v>3.5805000000000002</v>
      </c>
      <c r="AA17" s="1">
        <f>(AA16*'Reference Data'!$B$7*'Reference Data'!$B$8)/(5*60)</f>
        <v>3.5684999999999998</v>
      </c>
      <c r="AB17" s="1">
        <f>(AB16*'Reference Data'!$B$7*'Reference Data'!$B$8)/(5*60)</f>
        <v>3.6330000000000005</v>
      </c>
      <c r="AC17" s="1">
        <f>(AC16*'Reference Data'!$B$7*'Reference Data'!$B$8)/(5*60)</f>
        <v>3.7433999999999998</v>
      </c>
      <c r="AD17" s="1">
        <f>(AD16*'Reference Data'!$B$7*'Reference Data'!$B$8)/(5*60)</f>
        <v>3.8730000000000002</v>
      </c>
      <c r="AE17" s="1">
        <f>(AE16*'Reference Data'!$B$7*'Reference Data'!$B$8)/(5*60)</f>
        <v>4.0232999999999999</v>
      </c>
      <c r="AF17" s="1">
        <f>(AF16*'Reference Data'!$B$7*'Reference Data'!$B$8)/(5*60)</f>
        <v>4.1958000000000002</v>
      </c>
      <c r="AG17" s="1">
        <f>(AG16*'Reference Data'!$B$7*'Reference Data'!$B$8)/(5*60)</f>
        <v>4.3905000000000003</v>
      </c>
      <c r="AH17" s="1">
        <f>(AH16*'Reference Data'!$B$7*'Reference Data'!$B$8)/(5*60)</f>
        <v>4.6089000000000002</v>
      </c>
      <c r="AI17" s="1">
        <f>(AI16*'Reference Data'!$B$7*'Reference Data'!$B$8)/(5*60)</f>
        <v>4.8518999999999997</v>
      </c>
      <c r="AJ17" s="1">
        <f>(AJ16*'Reference Data'!$B$7*'Reference Data'!$B$8)/(5*60)</f>
        <v>5.1219000000000001</v>
      </c>
      <c r="AK17" s="1">
        <f>(AK16*'Reference Data'!$B$7*'Reference Data'!$B$8)/(5*60)</f>
        <v>5.2943999999999996</v>
      </c>
      <c r="AL17" s="1">
        <f>(AL16*'Reference Data'!$B$7*'Reference Data'!$B$8)/(5*60)</f>
        <v>5.2464000000000004</v>
      </c>
    </row>
    <row r="18" spans="1:38">
      <c r="A18" t="s">
        <v>13</v>
      </c>
      <c r="B18" s="7">
        <f>B16/(30*24*60*60)</f>
        <v>0.10706018518518519</v>
      </c>
      <c r="C18" s="7">
        <f t="shared" ref="C18:Z18" si="9">C16/(30*24*60*60)</f>
        <v>0.10491898148148149</v>
      </c>
      <c r="D18" s="7">
        <f t="shared" si="9"/>
        <v>0.11456018518518518</v>
      </c>
      <c r="E18" s="7">
        <f t="shared" si="9"/>
        <v>0.11938657407407408</v>
      </c>
      <c r="F18" s="7">
        <f t="shared" si="9"/>
        <v>0.12372685185185185</v>
      </c>
      <c r="G18" s="7">
        <f t="shared" si="9"/>
        <v>0.12763888888888889</v>
      </c>
      <c r="H18" s="7">
        <f t="shared" si="9"/>
        <v>0.13115740740740742</v>
      </c>
      <c r="I18" s="7">
        <f t="shared" si="9"/>
        <v>0.1343287037037037</v>
      </c>
      <c r="J18" s="7">
        <f t="shared" si="9"/>
        <v>0.13719907407407408</v>
      </c>
      <c r="K18" s="7">
        <f t="shared" si="9"/>
        <v>0.13994212962962962</v>
      </c>
      <c r="L18" s="7">
        <f t="shared" si="9"/>
        <v>0.14254629629629631</v>
      </c>
      <c r="M18" s="7">
        <f t="shared" si="9"/>
        <v>0.14515046296296297</v>
      </c>
      <c r="N18" s="7">
        <f t="shared" si="9"/>
        <v>0.14775462962962962</v>
      </c>
      <c r="O18" s="7">
        <f t="shared" si="9"/>
        <v>0.1449537037037037</v>
      </c>
      <c r="P18" s="7">
        <f t="shared" si="9"/>
        <v>0.14484953703703704</v>
      </c>
      <c r="Q18" s="7">
        <f t="shared" si="9"/>
        <v>0.14609953703703704</v>
      </c>
      <c r="R18" s="7">
        <f t="shared" si="9"/>
        <v>0.14748842592592593</v>
      </c>
      <c r="S18" s="7">
        <f t="shared" si="9"/>
        <v>0.14899305555555556</v>
      </c>
      <c r="T18" s="7">
        <f t="shared" si="9"/>
        <v>0.15060185185185185</v>
      </c>
      <c r="U18" s="7">
        <f t="shared" si="9"/>
        <v>0.15258101851851852</v>
      </c>
      <c r="V18" s="7">
        <f t="shared" si="9"/>
        <v>0.15493055555555554</v>
      </c>
      <c r="W18" s="7">
        <f t="shared" si="9"/>
        <v>0.15762731481481482</v>
      </c>
      <c r="X18" s="7">
        <f t="shared" si="9"/>
        <v>0.16071759259259261</v>
      </c>
      <c r="Y18" s="7">
        <f t="shared" si="9"/>
        <v>0.15670138888888888</v>
      </c>
      <c r="Z18" s="7">
        <f t="shared" si="9"/>
        <v>0.13813657407407406</v>
      </c>
      <c r="AA18" s="7">
        <f t="shared" ref="AA18:AL18" si="10">AA16/(30*24*60*60)</f>
        <v>0.13767361111111112</v>
      </c>
      <c r="AB18" s="7">
        <f t="shared" si="10"/>
        <v>0.14016203703703703</v>
      </c>
      <c r="AC18" s="7">
        <f t="shared" si="10"/>
        <v>0.1444212962962963</v>
      </c>
      <c r="AD18" s="7">
        <f t="shared" si="10"/>
        <v>0.1494212962962963</v>
      </c>
      <c r="AE18" s="7">
        <f t="shared" si="10"/>
        <v>0.1552199074074074</v>
      </c>
      <c r="AF18" s="7">
        <f t="shared" si="10"/>
        <v>0.16187499999999999</v>
      </c>
      <c r="AG18" s="7">
        <f t="shared" si="10"/>
        <v>0.16938657407407406</v>
      </c>
      <c r="AH18" s="7">
        <f t="shared" si="10"/>
        <v>0.17781250000000001</v>
      </c>
      <c r="AI18" s="7">
        <f t="shared" si="10"/>
        <v>0.18718750000000001</v>
      </c>
      <c r="AJ18" s="7">
        <f t="shared" si="10"/>
        <v>0.19760416666666666</v>
      </c>
      <c r="AK18" s="7">
        <f t="shared" si="10"/>
        <v>0.20425925925925925</v>
      </c>
      <c r="AL18" s="7">
        <f t="shared" si="10"/>
        <v>0.2024074074074074</v>
      </c>
    </row>
    <row r="19" spans="1:38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>
      <c r="A20" t="s">
        <v>21</v>
      </c>
      <c r="B20" s="2">
        <f>ROUNDUP(B3*'Reference Data'!$B$5,0)</f>
        <v>200373500</v>
      </c>
      <c r="C20" s="2">
        <f>ROUNDUP(C3*'Reference Data'!$B$5,0)</f>
        <v>196366030</v>
      </c>
      <c r="D20" s="2">
        <f>ROUNDUP(D3*'Reference Data'!$B$5,0)</f>
        <v>214410476</v>
      </c>
      <c r="E20" s="2">
        <f>ROUNDUP(E3*'Reference Data'!$B$5,0)</f>
        <v>223443530</v>
      </c>
      <c r="F20" s="2">
        <f>ROUNDUP(F3*'Reference Data'!$B$5,0)</f>
        <v>231566780</v>
      </c>
      <c r="G20" s="2">
        <f>ROUNDUP(G3*'Reference Data'!$B$5,0)</f>
        <v>238888536</v>
      </c>
      <c r="H20" s="2">
        <f>ROUNDUP(H3*'Reference Data'!$B$5,0)</f>
        <v>245473784</v>
      </c>
      <c r="I20" s="2">
        <f>ROUNDUP(I3*'Reference Data'!$B$5,0)</f>
        <v>251409172</v>
      </c>
      <c r="J20" s="2">
        <f>ROUNDUP(J3*'Reference Data'!$B$5,0)</f>
        <v>256781348</v>
      </c>
      <c r="K20" s="2">
        <f>ROUNDUP(K3*'Reference Data'!$B$5,0)</f>
        <v>261915242</v>
      </c>
      <c r="L20" s="2">
        <f>ROUNDUP(L3*'Reference Data'!$B$5,0)</f>
        <v>266789192</v>
      </c>
      <c r="M20" s="2">
        <f>ROUNDUP(M3*'Reference Data'!$B$5,0)</f>
        <v>271663142</v>
      </c>
      <c r="N20" s="2">
        <f>ROUNDUP(N3*'Reference Data'!$B$5,0)</f>
        <v>276537092</v>
      </c>
      <c r="O20" s="2">
        <f>ROUNDUP(O3*'Reference Data'!$B$5,0)</f>
        <v>271294888</v>
      </c>
      <c r="P20" s="2">
        <f>ROUNDUP(P3*'Reference Data'!$B$5,0)</f>
        <v>271099930</v>
      </c>
      <c r="Q20" s="2">
        <f>ROUNDUP(Q3*'Reference Data'!$B$5,0)</f>
        <v>273439426</v>
      </c>
      <c r="R20" s="2">
        <f>ROUNDUP(R3*'Reference Data'!$B$5,0)</f>
        <v>276038866</v>
      </c>
      <c r="S20" s="2">
        <f>ROUNDUP(S3*'Reference Data'!$B$5,0)</f>
        <v>278854926</v>
      </c>
      <c r="T20" s="2">
        <f>ROUNDUP(T3*'Reference Data'!$B$5,0)</f>
        <v>281865944</v>
      </c>
      <c r="U20" s="2">
        <f>ROUNDUP(U3*'Reference Data'!$B$5,0)</f>
        <v>285570146</v>
      </c>
      <c r="V20" s="2">
        <f>ROUNDUP(V3*'Reference Data'!$B$5,0)</f>
        <v>289967532</v>
      </c>
      <c r="W20" s="2">
        <f>ROUNDUP(W3*'Reference Data'!$B$5,0)</f>
        <v>295014778</v>
      </c>
      <c r="X20" s="2">
        <f>ROUNDUP(X3*'Reference Data'!$B$5,0)</f>
        <v>300798532</v>
      </c>
      <c r="Y20" s="2">
        <f>ROUNDUP(Y3*'Reference Data'!$B$5,0)</f>
        <v>293281818</v>
      </c>
      <c r="Z20" s="2">
        <f>ROUNDUP(Z3*'Reference Data'!$B$5,0)</f>
        <v>258535970</v>
      </c>
      <c r="AA20" s="2">
        <f>ROUNDUP(AA3*'Reference Data'!$B$5,0)</f>
        <v>257669490</v>
      </c>
      <c r="AB20" s="2">
        <f>ROUNDUP(AB3*'Reference Data'!$B$5,0)</f>
        <v>262326820</v>
      </c>
      <c r="AC20" s="2">
        <f>ROUNDUP(AC3*'Reference Data'!$B$5,0)</f>
        <v>270298436</v>
      </c>
      <c r="AD20" s="2">
        <f>ROUNDUP(AD3*'Reference Data'!$B$5,0)</f>
        <v>279656420</v>
      </c>
      <c r="AE20" s="2">
        <f>ROUNDUP(AE3*'Reference Data'!$B$5,0)</f>
        <v>290509082</v>
      </c>
      <c r="AF20" s="2">
        <f>ROUNDUP(AF3*'Reference Data'!$B$5,0)</f>
        <v>302964732</v>
      </c>
      <c r="AG20" s="2">
        <f>ROUNDUP(AG3*'Reference Data'!$B$5,0)</f>
        <v>317023370</v>
      </c>
      <c r="AH20" s="2">
        <f>ROUNDUP(AH3*'Reference Data'!$B$5,0)</f>
        <v>332793306</v>
      </c>
      <c r="AI20" s="2">
        <f>ROUNDUP(AI3*'Reference Data'!$B$5,0)</f>
        <v>350339526</v>
      </c>
      <c r="AJ20" s="2">
        <f>ROUNDUP(AJ3*'Reference Data'!$B$5,0)</f>
        <v>369835326</v>
      </c>
      <c r="AK20" s="2">
        <f>ROUNDUP(AK3*'Reference Data'!$B$5,0)</f>
        <v>382290976</v>
      </c>
      <c r="AL20" s="2">
        <f>ROUNDUP(AL3*'Reference Data'!$B$5,0)</f>
        <v>378825056</v>
      </c>
    </row>
    <row r="21" spans="1:38">
      <c r="A21" t="s">
        <v>15</v>
      </c>
      <c r="B21" s="1">
        <f>(B20*'Reference Data'!$B$9*'Reference Data'!$B$10)/(5*60)</f>
        <v>106.86586666666668</v>
      </c>
      <c r="C21" s="1">
        <f>(C20*'Reference Data'!$B$9*'Reference Data'!$B$10)/(5*60)</f>
        <v>104.72854933333333</v>
      </c>
      <c r="D21" s="1">
        <f>(D20*'Reference Data'!$B$9*'Reference Data'!$B$10)/(5*60)</f>
        <v>114.35225386666667</v>
      </c>
      <c r="E21" s="1">
        <f>(E20*'Reference Data'!$B$9*'Reference Data'!$B$10)/(5*60)</f>
        <v>119.16988266666665</v>
      </c>
      <c r="F21" s="1">
        <f>(F20*'Reference Data'!$B$9*'Reference Data'!$B$10)/(5*60)</f>
        <v>123.50228266666667</v>
      </c>
      <c r="G21" s="1">
        <f>(G20*'Reference Data'!$B$9*'Reference Data'!$B$10)/(5*60)</f>
        <v>127.40721919999999</v>
      </c>
      <c r="H21" s="1">
        <f>(H20*'Reference Data'!$B$9*'Reference Data'!$B$10)/(5*60)</f>
        <v>130.91935146666665</v>
      </c>
      <c r="I21" s="1">
        <f>(I20*'Reference Data'!$B$9*'Reference Data'!$B$10)/(5*60)</f>
        <v>134.08489173333336</v>
      </c>
      <c r="J21" s="1">
        <f>(J20*'Reference Data'!$B$9*'Reference Data'!$B$10)/(5*60)</f>
        <v>136.95005226666669</v>
      </c>
      <c r="K21" s="1">
        <f>(K20*'Reference Data'!$B$9*'Reference Data'!$B$10)/(5*60)</f>
        <v>139.68812906666665</v>
      </c>
      <c r="L21" s="1">
        <f>(L20*'Reference Data'!$B$9*'Reference Data'!$B$10)/(5*60)</f>
        <v>142.28756906666666</v>
      </c>
      <c r="M21" s="1">
        <f>(M20*'Reference Data'!$B$9*'Reference Data'!$B$10)/(5*60)</f>
        <v>144.88700906666668</v>
      </c>
      <c r="N21" s="1">
        <f>(N20*'Reference Data'!$B$9*'Reference Data'!$B$10)/(5*60)</f>
        <v>147.48644906666667</v>
      </c>
      <c r="O21" s="1">
        <f>(O20*'Reference Data'!$B$9*'Reference Data'!$B$10)/(5*60)</f>
        <v>144.69060693333333</v>
      </c>
      <c r="P21" s="1">
        <f>(P20*'Reference Data'!$B$9*'Reference Data'!$B$10)/(5*60)</f>
        <v>144.58662933333335</v>
      </c>
      <c r="Q21" s="1">
        <f>(Q20*'Reference Data'!$B$9*'Reference Data'!$B$10)/(5*60)</f>
        <v>145.83436053333335</v>
      </c>
      <c r="R21" s="1">
        <f>(R20*'Reference Data'!$B$9*'Reference Data'!$B$10)/(5*60)</f>
        <v>147.22072853333333</v>
      </c>
      <c r="S21" s="1">
        <f>(S20*'Reference Data'!$B$9*'Reference Data'!$B$10)/(5*60)</f>
        <v>148.72262720000001</v>
      </c>
      <c r="T21" s="1">
        <f>(T20*'Reference Data'!$B$9*'Reference Data'!$B$10)/(5*60)</f>
        <v>150.32850346666666</v>
      </c>
      <c r="U21" s="1">
        <f>(U20*'Reference Data'!$B$9*'Reference Data'!$B$10)/(5*60)</f>
        <v>152.30407786666669</v>
      </c>
      <c r="V21" s="1">
        <f>(V20*'Reference Data'!$B$9*'Reference Data'!$B$10)/(5*60)</f>
        <v>154.6493504</v>
      </c>
      <c r="W21" s="1">
        <f>(W20*'Reference Data'!$B$9*'Reference Data'!$B$10)/(5*60)</f>
        <v>157.34121493333333</v>
      </c>
      <c r="X21" s="1">
        <f>(X20*'Reference Data'!$B$9*'Reference Data'!$B$10)/(5*60)</f>
        <v>160.42588373333331</v>
      </c>
      <c r="Y21" s="1">
        <f>(Y20*'Reference Data'!$B$9*'Reference Data'!$B$10)/(5*60)</f>
        <v>156.41696960000002</v>
      </c>
      <c r="Z21" s="1">
        <f>(Z20*'Reference Data'!$B$9*'Reference Data'!$B$10)/(5*60)</f>
        <v>137.8858506666667</v>
      </c>
      <c r="AA21" s="1">
        <f>(AA20*'Reference Data'!$B$9*'Reference Data'!$B$10)/(5*60)</f>
        <v>137.42372800000001</v>
      </c>
      <c r="AB21" s="1">
        <f>(AB20*'Reference Data'!$B$9*'Reference Data'!$B$10)/(5*60)</f>
        <v>139.90763733333335</v>
      </c>
      <c r="AC21" s="1">
        <f>(AC20*'Reference Data'!$B$9*'Reference Data'!$B$10)/(5*60)</f>
        <v>144.15916586666665</v>
      </c>
      <c r="AD21" s="1">
        <f>(AD20*'Reference Data'!$B$9*'Reference Data'!$B$10)/(5*60)</f>
        <v>149.15009066666667</v>
      </c>
      <c r="AE21" s="1">
        <f>(AE20*'Reference Data'!$B$9*'Reference Data'!$B$10)/(5*60)</f>
        <v>154.93817706666667</v>
      </c>
      <c r="AF21" s="1">
        <f>(AF20*'Reference Data'!$B$9*'Reference Data'!$B$10)/(5*60)</f>
        <v>161.5811904</v>
      </c>
      <c r="AG21" s="1">
        <f>(AG20*'Reference Data'!$B$9*'Reference Data'!$B$10)/(5*60)</f>
        <v>169.07913066666669</v>
      </c>
      <c r="AH21" s="1">
        <f>(AH20*'Reference Data'!$B$9*'Reference Data'!$B$10)/(5*60)</f>
        <v>177.48976320000003</v>
      </c>
      <c r="AI21" s="1">
        <f>(AI20*'Reference Data'!$B$9*'Reference Data'!$B$10)/(5*60)</f>
        <v>186.84774720000001</v>
      </c>
      <c r="AJ21" s="1">
        <f>(AJ20*'Reference Data'!$B$9*'Reference Data'!$B$10)/(5*60)</f>
        <v>197.24550720000002</v>
      </c>
      <c r="AK21" s="1">
        <f>(AK20*'Reference Data'!$B$9*'Reference Data'!$B$10)/(5*60)</f>
        <v>203.88852053333335</v>
      </c>
      <c r="AL21" s="1">
        <f>(AL20*'Reference Data'!$B$9*'Reference Data'!$B$10)/(5*60)</f>
        <v>202.04002986666666</v>
      </c>
    </row>
    <row r="22" spans="1:38">
      <c r="A22" t="s">
        <v>14</v>
      </c>
      <c r="B22" s="1">
        <f>B20/(30*24*60*60)</f>
        <v>77.304591049382722</v>
      </c>
      <c r="C22" s="1">
        <f t="shared" ref="C22:Z22" si="11">C20/(30*24*60*60)</f>
        <v>75.758499228395067</v>
      </c>
      <c r="D22" s="1">
        <f t="shared" si="11"/>
        <v>82.720091049382717</v>
      </c>
      <c r="E22" s="1">
        <f t="shared" si="11"/>
        <v>86.205065586419749</v>
      </c>
      <c r="F22" s="1">
        <f t="shared" si="11"/>
        <v>89.339035493827154</v>
      </c>
      <c r="G22" s="1">
        <f t="shared" si="11"/>
        <v>92.163787037037039</v>
      </c>
      <c r="H22" s="1">
        <f t="shared" si="11"/>
        <v>94.704391975308639</v>
      </c>
      <c r="I22" s="1">
        <f t="shared" si="11"/>
        <v>96.994279320987658</v>
      </c>
      <c r="J22" s="1">
        <f t="shared" si="11"/>
        <v>99.066878086419749</v>
      </c>
      <c r="K22" s="1">
        <f t="shared" si="11"/>
        <v>101.04754706790123</v>
      </c>
      <c r="L22" s="1">
        <f t="shared" si="11"/>
        <v>102.92792901234569</v>
      </c>
      <c r="M22" s="1">
        <f t="shared" si="11"/>
        <v>104.80831095679012</v>
      </c>
      <c r="N22" s="1">
        <f t="shared" si="11"/>
        <v>106.68869290123457</v>
      </c>
      <c r="O22" s="1">
        <f t="shared" si="11"/>
        <v>104.66623765432099</v>
      </c>
      <c r="P22" s="1">
        <f t="shared" si="11"/>
        <v>104.59102237654321</v>
      </c>
      <c r="Q22" s="1">
        <f t="shared" si="11"/>
        <v>105.49360570987655</v>
      </c>
      <c r="R22" s="1">
        <f t="shared" si="11"/>
        <v>106.49647608024691</v>
      </c>
      <c r="S22" s="1">
        <f t="shared" si="11"/>
        <v>107.58291898148148</v>
      </c>
      <c r="T22" s="1">
        <f t="shared" si="11"/>
        <v>108.74457716049383</v>
      </c>
      <c r="U22" s="1">
        <f t="shared" si="11"/>
        <v>110.17366743827161</v>
      </c>
      <c r="V22" s="1">
        <f t="shared" si="11"/>
        <v>111.87018981481482</v>
      </c>
      <c r="W22" s="1">
        <f t="shared" si="11"/>
        <v>113.81742978395062</v>
      </c>
      <c r="X22" s="1">
        <f t="shared" si="11"/>
        <v>116.04881635802469</v>
      </c>
      <c r="Y22" s="1">
        <f t="shared" si="11"/>
        <v>113.14884953703704</v>
      </c>
      <c r="Z22" s="1">
        <f t="shared" si="11"/>
        <v>99.743815586419757</v>
      </c>
      <c r="AA22" s="1">
        <f t="shared" ref="AA22:AL22" si="12">AA20/(30*24*60*60)</f>
        <v>99.409525462962961</v>
      </c>
      <c r="AB22" s="1">
        <f t="shared" si="12"/>
        <v>101.20633487654321</v>
      </c>
      <c r="AC22" s="1">
        <f t="shared" si="12"/>
        <v>104.28180401234567</v>
      </c>
      <c r="AD22" s="1">
        <f t="shared" si="12"/>
        <v>107.89213734567902</v>
      </c>
      <c r="AE22" s="1">
        <f t="shared" si="12"/>
        <v>112.07912114197531</v>
      </c>
      <c r="AF22" s="1">
        <f t="shared" si="12"/>
        <v>116.88454166666666</v>
      </c>
      <c r="AG22" s="1">
        <f t="shared" si="12"/>
        <v>122.30839891975309</v>
      </c>
      <c r="AH22" s="1">
        <f t="shared" si="12"/>
        <v>128.39247916666667</v>
      </c>
      <c r="AI22" s="1">
        <f t="shared" si="12"/>
        <v>135.16185416666667</v>
      </c>
      <c r="AJ22" s="1">
        <f t="shared" si="12"/>
        <v>142.68338194444445</v>
      </c>
      <c r="AK22" s="1">
        <f t="shared" si="12"/>
        <v>147.48880246913581</v>
      </c>
      <c r="AL22" s="1">
        <f t="shared" si="12"/>
        <v>146.15164197530865</v>
      </c>
    </row>
    <row r="24" spans="1:38">
      <c r="A24" t="s">
        <v>104</v>
      </c>
      <c r="B24" s="10">
        <v>0.65</v>
      </c>
      <c r="O24" s="11"/>
      <c r="P24" s="11"/>
      <c r="Z24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opLeftCell="A4" workbookViewId="0">
      <selection activeCell="B20" sqref="B20"/>
    </sheetView>
  </sheetViews>
  <sheetFormatPr defaultRowHeight="15"/>
  <cols>
    <col min="1" max="1" width="59.625" style="14" customWidth="1"/>
    <col min="2" max="2" width="21.25" style="14" bestFit="1" customWidth="1"/>
    <col min="3" max="3" width="14.5" style="14" customWidth="1"/>
    <col min="4" max="4" width="9" style="14"/>
    <col min="5" max="5" width="11" style="14" bestFit="1" customWidth="1"/>
    <col min="6" max="16384" width="9" style="14"/>
  </cols>
  <sheetData>
    <row r="1" spans="1:5">
      <c r="A1" s="51" t="s">
        <v>89</v>
      </c>
      <c r="B1" s="51"/>
      <c r="C1" s="51"/>
      <c r="D1" s="51"/>
      <c r="E1" s="41"/>
    </row>
    <row r="3" spans="1:5" ht="15.75">
      <c r="A3" s="29" t="s">
        <v>73</v>
      </c>
      <c r="B3" s="37">
        <f>'Reference Data'!B14</f>
        <v>20000000</v>
      </c>
      <c r="C3" s="35"/>
    </row>
    <row r="4" spans="1:5">
      <c r="A4" s="31" t="s">
        <v>72</v>
      </c>
      <c r="B4" s="40">
        <f>MAX('Transaction Details'!B3:AL3)</f>
        <v>17648</v>
      </c>
    </row>
    <row r="6" spans="1:5">
      <c r="B6" s="29" t="s">
        <v>88</v>
      </c>
      <c r="C6" s="29" t="s">
        <v>87</v>
      </c>
    </row>
    <row r="7" spans="1:5" ht="15.75">
      <c r="A7" s="31" t="s">
        <v>86</v>
      </c>
      <c r="B7" s="30">
        <f>B3*'Reference Data'!B3</f>
        <v>1400000000</v>
      </c>
      <c r="C7" s="35">
        <f>(B7*'Reference Data'!$B$7*'Reference Data'!$B$8)/(5*60)</f>
        <v>14000</v>
      </c>
      <c r="E7" s="35"/>
    </row>
    <row r="8" spans="1:5" ht="15.75">
      <c r="A8" s="31" t="s">
        <v>85</v>
      </c>
      <c r="B8" s="30">
        <f>B3*'Reference Data'!B4</f>
        <v>600000000</v>
      </c>
      <c r="C8" s="35">
        <f>(B8*'Reference Data'!$B$7*'Reference Data'!$B$8)/(5*60)</f>
        <v>6000</v>
      </c>
    </row>
    <row r="9" spans="1:5" ht="15.75">
      <c r="A9" s="31" t="s">
        <v>101</v>
      </c>
      <c r="B9" s="49" t="s">
        <v>99</v>
      </c>
      <c r="C9" s="35">
        <f>'Reference Data'!B12</f>
        <v>3500</v>
      </c>
    </row>
    <row r="10" spans="1:5" ht="15.75">
      <c r="A10" s="31" t="s">
        <v>102</v>
      </c>
      <c r="B10" s="39">
        <f>'Reference Data'!B19</f>
        <v>13685760000000</v>
      </c>
      <c r="C10" s="37">
        <f>B10/(30*24*60*60)</f>
        <v>5280000</v>
      </c>
    </row>
    <row r="11" spans="1:5" ht="15.75">
      <c r="A11" s="31"/>
      <c r="B11" s="38"/>
    </row>
    <row r="12" spans="1:5" ht="15.75">
      <c r="A12" s="31" t="s">
        <v>84</v>
      </c>
      <c r="B12" s="30">
        <f>B4*'Reference Data'!B3</f>
        <v>1235360</v>
      </c>
      <c r="C12" s="14">
        <f>(B12*'Reference Data'!$B$7*'Reference Data'!$B$8)/(5*60)</f>
        <v>12.3536</v>
      </c>
    </row>
    <row r="13" spans="1:5" ht="15.75">
      <c r="A13" s="31" t="s">
        <v>83</v>
      </c>
      <c r="B13" s="37">
        <f>B4*'Reference Data'!B4</f>
        <v>529440</v>
      </c>
      <c r="C13" s="14">
        <f>(B13*'Reference Data'!$B$7*'Reference Data'!$B$8)/(5*60)</f>
        <v>5.2943999999999996</v>
      </c>
    </row>
    <row r="14" spans="1:5">
      <c r="A14" s="31" t="s">
        <v>98</v>
      </c>
      <c r="B14" s="50" t="s">
        <v>99</v>
      </c>
      <c r="C14" s="34">
        <f>B4/B3*'Reference Data'!B12</f>
        <v>3.0884</v>
      </c>
    </row>
    <row r="15" spans="1:5" ht="15.75">
      <c r="A15" s="31" t="s">
        <v>82</v>
      </c>
      <c r="B15" s="35">
        <f>B4*'Reference Data'!B5</f>
        <v>382290976</v>
      </c>
      <c r="C15" s="36">
        <f>(B15*'Reference Data'!B9*'Reference Data'!B10)/(5*60)</f>
        <v>203.88852053333335</v>
      </c>
    </row>
    <row r="16" spans="1:5">
      <c r="A16" s="31" t="s">
        <v>81</v>
      </c>
      <c r="B16" s="35">
        <f>B15*10</f>
        <v>3822909760</v>
      </c>
      <c r="C16" s="34">
        <f>C15*10</f>
        <v>2038.8852053333335</v>
      </c>
    </row>
    <row r="18" spans="1:3">
      <c r="A18" s="31" t="s">
        <v>80</v>
      </c>
      <c r="B18" s="33">
        <f>B12/B7</f>
        <v>8.8239999999999998E-4</v>
      </c>
      <c r="C18" s="32" t="s">
        <v>76</v>
      </c>
    </row>
    <row r="19" spans="1:3">
      <c r="A19" s="31" t="s">
        <v>79</v>
      </c>
      <c r="B19" s="33">
        <f>B13/B8</f>
        <v>8.8239999999999998E-4</v>
      </c>
      <c r="C19" s="32" t="s">
        <v>76</v>
      </c>
    </row>
    <row r="20" spans="1:3">
      <c r="A20" s="31" t="s">
        <v>100</v>
      </c>
      <c r="B20" s="33">
        <f>C14/C9</f>
        <v>8.8239999999999998E-4</v>
      </c>
      <c r="C20" s="32" t="s">
        <v>76</v>
      </c>
    </row>
    <row r="21" spans="1:3" ht="15.75">
      <c r="A21" s="31" t="s">
        <v>78</v>
      </c>
      <c r="B21" s="28">
        <f>B15/B10</f>
        <v>2.7933485316124204E-5</v>
      </c>
    </row>
    <row r="22" spans="1:3">
      <c r="A22" s="31" t="s">
        <v>77</v>
      </c>
      <c r="B22" s="33">
        <f>B16/B10</f>
        <v>2.7933485316124207E-4</v>
      </c>
      <c r="C22" s="32" t="s">
        <v>76</v>
      </c>
    </row>
    <row r="25" spans="1:3">
      <c r="A25" s="31" t="s">
        <v>103</v>
      </c>
    </row>
    <row r="27" spans="1:3">
      <c r="A27" s="29" t="s">
        <v>75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>
      <selection activeCell="O7" sqref="O7"/>
    </sheetView>
  </sheetViews>
  <sheetFormatPr defaultRowHeight="15.75"/>
  <cols>
    <col min="1" max="1" width="41.5" style="14" bestFit="1" customWidth="1"/>
    <col min="2" max="2" width="11.125" style="14" bestFit="1" customWidth="1"/>
    <col min="3" max="3" width="5.25" style="15" bestFit="1" customWidth="1"/>
    <col min="4" max="4" width="10.375" style="15" bestFit="1" customWidth="1"/>
    <col min="5" max="5" width="12.125" style="14" bestFit="1" customWidth="1"/>
    <col min="6" max="16384" width="9" style="14"/>
  </cols>
  <sheetData>
    <row r="1" spans="1:5" ht="15">
      <c r="A1" s="51" t="s">
        <v>74</v>
      </c>
      <c r="B1" s="51"/>
      <c r="C1" s="51"/>
      <c r="D1" s="51"/>
      <c r="E1" s="51"/>
    </row>
    <row r="3" spans="1:5">
      <c r="A3" s="29" t="s">
        <v>96</v>
      </c>
      <c r="B3" s="30">
        <f>'Reference Data'!B15</f>
        <v>50000000</v>
      </c>
    </row>
    <row r="4" spans="1:5">
      <c r="A4" s="31" t="s">
        <v>72</v>
      </c>
      <c r="B4" s="40">
        <f>MAX('Transaction Details'!B3:AL3)</f>
        <v>17648</v>
      </c>
    </row>
    <row r="5" spans="1:5">
      <c r="A5" s="29" t="s">
        <v>71</v>
      </c>
      <c r="B5" s="28">
        <f>E53/D53</f>
        <v>3.5295999999999998E-4</v>
      </c>
    </row>
    <row r="7" spans="1:5" ht="45.75" customHeight="1">
      <c r="A7" s="53" t="s">
        <v>70</v>
      </c>
      <c r="B7" s="53" t="s">
        <v>69</v>
      </c>
      <c r="C7" s="52" t="s">
        <v>68</v>
      </c>
      <c r="D7" s="52"/>
      <c r="E7" s="27" t="s">
        <v>67</v>
      </c>
    </row>
    <row r="8" spans="1:5" ht="30">
      <c r="A8" s="53"/>
      <c r="B8" s="53"/>
      <c r="C8" s="26" t="s">
        <v>66</v>
      </c>
      <c r="D8" s="25" t="s">
        <v>65</v>
      </c>
      <c r="E8" s="25" t="s">
        <v>65</v>
      </c>
    </row>
    <row r="9" spans="1:5">
      <c r="A9" s="23" t="s">
        <v>64</v>
      </c>
      <c r="B9" s="19"/>
      <c r="C9" s="18"/>
      <c r="D9" s="18"/>
      <c r="E9" s="19"/>
    </row>
    <row r="10" spans="1:5">
      <c r="A10" s="19" t="s">
        <v>63</v>
      </c>
      <c r="B10" s="19">
        <v>1</v>
      </c>
      <c r="C10" s="18">
        <v>0.3</v>
      </c>
      <c r="D10" s="22">
        <f>C10*'Reference Data'!$B$17*B10</f>
        <v>72</v>
      </c>
      <c r="E10" s="21">
        <f>D10*($B$4/$B$3)</f>
        <v>2.5413119999999997E-2</v>
      </c>
    </row>
    <row r="11" spans="1:5">
      <c r="A11" s="19" t="s">
        <v>62</v>
      </c>
      <c r="B11" s="19">
        <v>1</v>
      </c>
      <c r="C11" s="18">
        <v>0.5</v>
      </c>
      <c r="D11" s="22">
        <f>C11*'Reference Data'!$B$17*B11</f>
        <v>120</v>
      </c>
      <c r="E11" s="21">
        <f t="shared" ref="E11:E51" si="0">D11*($B$4/$B$3)</f>
        <v>4.2355199999999996E-2</v>
      </c>
    </row>
    <row r="12" spans="1:5">
      <c r="A12" s="19" t="s">
        <v>61</v>
      </c>
      <c r="B12" s="19">
        <v>1</v>
      </c>
      <c r="C12" s="18">
        <v>0.7</v>
      </c>
      <c r="D12" s="22">
        <f>C12*'Reference Data'!$B$17*B12</f>
        <v>168</v>
      </c>
      <c r="E12" s="21">
        <f t="shared" si="0"/>
        <v>5.9297279999999994E-2</v>
      </c>
    </row>
    <row r="13" spans="1:5">
      <c r="A13" s="19" t="s">
        <v>60</v>
      </c>
      <c r="B13" s="19">
        <v>1</v>
      </c>
      <c r="C13" s="18">
        <v>0.5</v>
      </c>
      <c r="D13" s="22">
        <f>C13*'Reference Data'!$B$17*B13</f>
        <v>120</v>
      </c>
      <c r="E13" s="21">
        <f t="shared" si="0"/>
        <v>4.2355199999999996E-2</v>
      </c>
    </row>
    <row r="14" spans="1:5">
      <c r="A14" s="23" t="s">
        <v>59</v>
      </c>
      <c r="B14" s="19"/>
      <c r="C14" s="18"/>
      <c r="D14" s="22"/>
      <c r="E14" s="21"/>
    </row>
    <row r="15" spans="1:5">
      <c r="A15" s="19" t="s">
        <v>58</v>
      </c>
      <c r="B15" s="19">
        <v>1</v>
      </c>
      <c r="C15" s="18">
        <v>1</v>
      </c>
      <c r="D15" s="22">
        <f>C15*'Reference Data'!$B$17*B15</f>
        <v>240</v>
      </c>
      <c r="E15" s="21">
        <f t="shared" si="0"/>
        <v>8.4710399999999991E-2</v>
      </c>
    </row>
    <row r="16" spans="1:5">
      <c r="A16" s="19" t="s">
        <v>57</v>
      </c>
      <c r="B16" s="19">
        <v>3</v>
      </c>
      <c r="C16" s="18">
        <v>1</v>
      </c>
      <c r="D16" s="22">
        <f>C16*'Reference Data'!$B$17*B16</f>
        <v>720</v>
      </c>
      <c r="E16" s="21">
        <f t="shared" si="0"/>
        <v>0.2541312</v>
      </c>
    </row>
    <row r="17" spans="1:5">
      <c r="A17" s="23" t="s">
        <v>56</v>
      </c>
      <c r="B17" s="19"/>
      <c r="C17" s="18"/>
      <c r="D17" s="22"/>
      <c r="E17" s="21"/>
    </row>
    <row r="18" spans="1:5">
      <c r="A18" s="19" t="s">
        <v>55</v>
      </c>
      <c r="B18" s="19">
        <v>1</v>
      </c>
      <c r="C18" s="18">
        <v>1</v>
      </c>
      <c r="D18" s="22">
        <f>C18*'Reference Data'!$B$17*B18</f>
        <v>240</v>
      </c>
      <c r="E18" s="21">
        <f t="shared" si="0"/>
        <v>8.4710399999999991E-2</v>
      </c>
    </row>
    <row r="19" spans="1:5">
      <c r="A19" s="19" t="s">
        <v>54</v>
      </c>
      <c r="B19" s="19">
        <v>1</v>
      </c>
      <c r="C19" s="18">
        <v>1</v>
      </c>
      <c r="D19" s="22">
        <f>C19*'Reference Data'!$B$17*B19</f>
        <v>240</v>
      </c>
      <c r="E19" s="21">
        <f t="shared" si="0"/>
        <v>8.4710399999999991E-2</v>
      </c>
    </row>
    <row r="20" spans="1:5">
      <c r="A20" s="19" t="s">
        <v>53</v>
      </c>
      <c r="B20" s="19">
        <v>2</v>
      </c>
      <c r="C20" s="18">
        <v>1</v>
      </c>
      <c r="D20" s="22">
        <f>C20*'Reference Data'!$B$17*B20</f>
        <v>480</v>
      </c>
      <c r="E20" s="21">
        <f t="shared" si="0"/>
        <v>0.16942079999999998</v>
      </c>
    </row>
    <row r="21" spans="1:5">
      <c r="A21" s="23" t="s">
        <v>52</v>
      </c>
      <c r="B21" s="19"/>
      <c r="C21" s="18"/>
      <c r="D21" s="22"/>
      <c r="E21" s="21"/>
    </row>
    <row r="22" spans="1:5">
      <c r="A22" s="19" t="s">
        <v>51</v>
      </c>
      <c r="B22" s="19">
        <v>1</v>
      </c>
      <c r="C22" s="18">
        <v>0.25</v>
      </c>
      <c r="D22" s="22">
        <f>C22*'Reference Data'!$B$17*B22</f>
        <v>60</v>
      </c>
      <c r="E22" s="21">
        <f t="shared" si="0"/>
        <v>2.1177599999999998E-2</v>
      </c>
    </row>
    <row r="23" spans="1:5">
      <c r="A23" s="19" t="s">
        <v>50</v>
      </c>
      <c r="B23" s="19">
        <v>1</v>
      </c>
      <c r="C23" s="18">
        <v>0.5</v>
      </c>
      <c r="D23" s="22">
        <f>C23*'Reference Data'!$B$17*B23</f>
        <v>120</v>
      </c>
      <c r="E23" s="21">
        <f t="shared" si="0"/>
        <v>4.2355199999999996E-2</v>
      </c>
    </row>
    <row r="24" spans="1:5">
      <c r="A24" s="19" t="s">
        <v>49</v>
      </c>
      <c r="B24" s="19">
        <v>1</v>
      </c>
      <c r="C24" s="18">
        <v>0.5</v>
      </c>
      <c r="D24" s="22">
        <f>C24*'Reference Data'!$B$17*B24</f>
        <v>120</v>
      </c>
      <c r="E24" s="21">
        <f t="shared" si="0"/>
        <v>4.2355199999999996E-2</v>
      </c>
    </row>
    <row r="25" spans="1:5">
      <c r="A25" s="19" t="s">
        <v>48</v>
      </c>
      <c r="B25" s="19">
        <v>4</v>
      </c>
      <c r="C25" s="18">
        <v>1</v>
      </c>
      <c r="D25" s="22">
        <f>C25*'Reference Data'!$B$17*B25</f>
        <v>960</v>
      </c>
      <c r="E25" s="21">
        <f t="shared" si="0"/>
        <v>0.33884159999999997</v>
      </c>
    </row>
    <row r="26" spans="1:5">
      <c r="A26" s="23" t="s">
        <v>47</v>
      </c>
      <c r="B26" s="19"/>
      <c r="C26" s="18"/>
      <c r="D26" s="22"/>
      <c r="E26" s="21"/>
    </row>
    <row r="27" spans="1:5">
      <c r="A27" s="19" t="s">
        <v>46</v>
      </c>
      <c r="B27" s="19">
        <v>1</v>
      </c>
      <c r="C27" s="18">
        <v>1</v>
      </c>
      <c r="D27" s="22">
        <f>C27*'Reference Data'!$B$17*B27</f>
        <v>240</v>
      </c>
      <c r="E27" s="21">
        <f t="shared" si="0"/>
        <v>8.4710399999999991E-2</v>
      </c>
    </row>
    <row r="28" spans="1:5">
      <c r="A28" s="24" t="s">
        <v>45</v>
      </c>
      <c r="B28" s="19"/>
      <c r="C28" s="18"/>
      <c r="D28" s="22"/>
      <c r="E28" s="21"/>
    </row>
    <row r="29" spans="1:5">
      <c r="A29" s="19" t="s">
        <v>44</v>
      </c>
      <c r="B29" s="19">
        <v>1</v>
      </c>
      <c r="C29" s="18">
        <v>1</v>
      </c>
      <c r="D29" s="22">
        <f>C29*'Reference Data'!$B$17*B29</f>
        <v>240</v>
      </c>
      <c r="E29" s="21">
        <f t="shared" si="0"/>
        <v>8.4710399999999991E-2</v>
      </c>
    </row>
    <row r="30" spans="1:5">
      <c r="A30" s="19" t="s">
        <v>43</v>
      </c>
      <c r="B30" s="19">
        <v>8</v>
      </c>
      <c r="C30" s="18">
        <v>1</v>
      </c>
      <c r="D30" s="22">
        <f>C30*'Reference Data'!$B$17*B30</f>
        <v>1920</v>
      </c>
      <c r="E30" s="21">
        <f t="shared" si="0"/>
        <v>0.67768319999999993</v>
      </c>
    </row>
    <row r="31" spans="1:5">
      <c r="A31" s="19" t="s">
        <v>42</v>
      </c>
      <c r="B31" s="19">
        <v>1</v>
      </c>
      <c r="C31" s="18">
        <v>1</v>
      </c>
      <c r="D31" s="22">
        <f>C31*'Reference Data'!$B$17*B31</f>
        <v>240</v>
      </c>
      <c r="E31" s="21">
        <f t="shared" si="0"/>
        <v>8.4710399999999991E-2</v>
      </c>
    </row>
    <row r="32" spans="1:5">
      <c r="A32" s="19" t="s">
        <v>41</v>
      </c>
      <c r="B32" s="19">
        <v>4</v>
      </c>
      <c r="C32" s="18">
        <v>1</v>
      </c>
      <c r="D32" s="22">
        <f>C32*'Reference Data'!$B$17*B32</f>
        <v>960</v>
      </c>
      <c r="E32" s="21">
        <f t="shared" si="0"/>
        <v>0.33884159999999997</v>
      </c>
    </row>
    <row r="33" spans="1:5">
      <c r="A33" s="24" t="s">
        <v>40</v>
      </c>
      <c r="B33" s="19"/>
      <c r="C33" s="18"/>
      <c r="D33" s="22"/>
      <c r="E33" s="21"/>
    </row>
    <row r="34" spans="1:5">
      <c r="A34" s="19" t="s">
        <v>39</v>
      </c>
      <c r="B34" s="19">
        <v>1</v>
      </c>
      <c r="C34" s="18">
        <v>1</v>
      </c>
      <c r="D34" s="22">
        <f>C34*'Reference Data'!$B$17*B34</f>
        <v>240</v>
      </c>
      <c r="E34" s="21">
        <f t="shared" si="0"/>
        <v>8.4710399999999991E-2</v>
      </c>
    </row>
    <row r="35" spans="1:5">
      <c r="A35" s="19" t="s">
        <v>36</v>
      </c>
      <c r="B35" s="19">
        <v>2</v>
      </c>
      <c r="C35" s="18">
        <v>1</v>
      </c>
      <c r="D35" s="22">
        <f>C35*'Reference Data'!$B$17*B35</f>
        <v>480</v>
      </c>
      <c r="E35" s="21">
        <f t="shared" si="0"/>
        <v>0.16942079999999998</v>
      </c>
    </row>
    <row r="36" spans="1:5">
      <c r="A36" s="19" t="s">
        <v>35</v>
      </c>
      <c r="B36" s="19">
        <v>2</v>
      </c>
      <c r="C36" s="18">
        <v>1</v>
      </c>
      <c r="D36" s="22">
        <f>C36*'Reference Data'!$B$17*B36</f>
        <v>480</v>
      </c>
      <c r="E36" s="21">
        <f t="shared" si="0"/>
        <v>0.16942079999999998</v>
      </c>
    </row>
    <row r="37" spans="1:5">
      <c r="A37" s="19" t="s">
        <v>34</v>
      </c>
      <c r="B37" s="19">
        <v>2</v>
      </c>
      <c r="C37" s="18">
        <v>1</v>
      </c>
      <c r="D37" s="22">
        <f>C37*'Reference Data'!$B$17*B37</f>
        <v>480</v>
      </c>
      <c r="E37" s="21">
        <f t="shared" si="0"/>
        <v>0.16942079999999998</v>
      </c>
    </row>
    <row r="38" spans="1:5">
      <c r="A38" s="19" t="s">
        <v>38</v>
      </c>
      <c r="B38" s="19"/>
      <c r="C38" s="18"/>
      <c r="D38" s="22"/>
      <c r="E38" s="21"/>
    </row>
    <row r="39" spans="1:5">
      <c r="A39" s="19" t="s">
        <v>37</v>
      </c>
      <c r="B39" s="19">
        <v>1</v>
      </c>
      <c r="C39" s="18">
        <v>1</v>
      </c>
      <c r="D39" s="22">
        <f>C39*'Reference Data'!$B$17*B39</f>
        <v>240</v>
      </c>
      <c r="E39" s="21">
        <f t="shared" si="0"/>
        <v>8.4710399999999991E-2</v>
      </c>
    </row>
    <row r="40" spans="1:5">
      <c r="A40" s="19" t="s">
        <v>36</v>
      </c>
      <c r="B40" s="19">
        <v>2</v>
      </c>
      <c r="C40" s="18">
        <v>1</v>
      </c>
      <c r="D40" s="22">
        <f>C40*'Reference Data'!$B$17*B40</f>
        <v>480</v>
      </c>
      <c r="E40" s="21">
        <f t="shared" si="0"/>
        <v>0.16942079999999998</v>
      </c>
    </row>
    <row r="41" spans="1:5">
      <c r="A41" s="19" t="s">
        <v>35</v>
      </c>
      <c r="B41" s="19">
        <v>1</v>
      </c>
      <c r="C41" s="18">
        <v>1</v>
      </c>
      <c r="D41" s="22">
        <f>C41*'Reference Data'!$B$17*B41</f>
        <v>240</v>
      </c>
      <c r="E41" s="21">
        <f t="shared" si="0"/>
        <v>8.4710399999999991E-2</v>
      </c>
    </row>
    <row r="42" spans="1:5">
      <c r="A42" s="19" t="s">
        <v>34</v>
      </c>
      <c r="B42" s="19">
        <v>1</v>
      </c>
      <c r="C42" s="18">
        <v>1</v>
      </c>
      <c r="D42" s="22">
        <f>C42*'Reference Data'!$B$17*B42</f>
        <v>240</v>
      </c>
      <c r="E42" s="21">
        <f t="shared" si="0"/>
        <v>8.4710399999999991E-2</v>
      </c>
    </row>
    <row r="43" spans="1:5">
      <c r="A43" s="23" t="s">
        <v>33</v>
      </c>
      <c r="B43" s="19"/>
      <c r="C43" s="18"/>
      <c r="D43" s="22"/>
      <c r="E43" s="21"/>
    </row>
    <row r="44" spans="1:5">
      <c r="A44" s="19" t="s">
        <v>32</v>
      </c>
      <c r="B44" s="19">
        <v>1</v>
      </c>
      <c r="C44" s="18">
        <v>0.5</v>
      </c>
      <c r="D44" s="22">
        <f>C44*'Reference Data'!$B$17*B44</f>
        <v>120</v>
      </c>
      <c r="E44" s="21">
        <f t="shared" si="0"/>
        <v>4.2355199999999996E-2</v>
      </c>
    </row>
    <row r="45" spans="1:5">
      <c r="A45" s="19" t="s">
        <v>31</v>
      </c>
      <c r="B45" s="19">
        <v>2</v>
      </c>
      <c r="C45" s="18">
        <v>0.5</v>
      </c>
      <c r="D45" s="22">
        <f>C45*'Reference Data'!$B$17*B45</f>
        <v>240</v>
      </c>
      <c r="E45" s="21">
        <f t="shared" si="0"/>
        <v>8.4710399999999991E-2</v>
      </c>
    </row>
    <row r="46" spans="1:5">
      <c r="A46" s="19" t="s">
        <v>30</v>
      </c>
      <c r="B46" s="19">
        <v>6</v>
      </c>
      <c r="C46" s="18">
        <v>0.5</v>
      </c>
      <c r="D46" s="22">
        <f>C46*'Reference Data'!$B$17*B46</f>
        <v>720</v>
      </c>
      <c r="E46" s="21">
        <f t="shared" si="0"/>
        <v>0.2541312</v>
      </c>
    </row>
    <row r="47" spans="1:5">
      <c r="A47" s="19" t="s">
        <v>29</v>
      </c>
      <c r="B47" s="19">
        <v>2</v>
      </c>
      <c r="C47" s="18">
        <v>0.5</v>
      </c>
      <c r="D47" s="22">
        <f>C47*'Reference Data'!$B$17*B47</f>
        <v>240</v>
      </c>
      <c r="E47" s="21">
        <f t="shared" si="0"/>
        <v>8.4710399999999991E-2</v>
      </c>
    </row>
    <row r="48" spans="1:5">
      <c r="A48" s="23" t="s">
        <v>28</v>
      </c>
      <c r="B48" s="19"/>
      <c r="C48" s="18"/>
      <c r="D48" s="22"/>
      <c r="E48" s="21"/>
    </row>
    <row r="49" spans="1:5">
      <c r="A49" s="19" t="s">
        <v>27</v>
      </c>
      <c r="B49" s="19">
        <v>1</v>
      </c>
      <c r="C49" s="18">
        <v>1</v>
      </c>
      <c r="D49" s="22">
        <f>C49*'Reference Data'!$B$17*B49</f>
        <v>240</v>
      </c>
      <c r="E49" s="21">
        <f t="shared" si="0"/>
        <v>8.4710399999999991E-2</v>
      </c>
    </row>
    <row r="50" spans="1:5">
      <c r="A50" s="19" t="s">
        <v>26</v>
      </c>
      <c r="B50" s="19">
        <v>1</v>
      </c>
      <c r="C50" s="18">
        <v>1</v>
      </c>
      <c r="D50" s="22">
        <f>C50*'Reference Data'!$B$17*B50</f>
        <v>240</v>
      </c>
      <c r="E50" s="21">
        <f t="shared" si="0"/>
        <v>8.4710399999999991E-2</v>
      </c>
    </row>
    <row r="51" spans="1:5">
      <c r="A51" s="19" t="s">
        <v>25</v>
      </c>
      <c r="B51" s="19">
        <v>4</v>
      </c>
      <c r="C51" s="18">
        <v>1</v>
      </c>
      <c r="D51" s="22">
        <f>C51*'Reference Data'!$B$17*B51</f>
        <v>960</v>
      </c>
      <c r="E51" s="21">
        <f t="shared" si="0"/>
        <v>0.33884159999999997</v>
      </c>
    </row>
    <row r="52" spans="1:5">
      <c r="A52" s="19"/>
      <c r="B52" s="19"/>
      <c r="C52" s="18"/>
      <c r="D52" s="22"/>
      <c r="E52" s="21"/>
    </row>
    <row r="53" spans="1:5">
      <c r="A53" s="20" t="s">
        <v>24</v>
      </c>
      <c r="B53" s="19"/>
      <c r="C53" s="18"/>
      <c r="D53" s="17">
        <f>SUM(D9:D51)</f>
        <v>12900</v>
      </c>
      <c r="E53" s="16">
        <f>SUM(E9:E51)</f>
        <v>4.5531839999999999</v>
      </c>
    </row>
  </sheetData>
  <mergeCells count="4">
    <mergeCell ref="C7:D7"/>
    <mergeCell ref="B7:B8"/>
    <mergeCell ref="A7:A8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B21" sqref="B21"/>
    </sheetView>
  </sheetViews>
  <sheetFormatPr defaultColWidth="11" defaultRowHeight="15.75"/>
  <cols>
    <col min="1" max="1" width="43.125" bestFit="1" customWidth="1"/>
    <col min="2" max="2" width="16.5" bestFit="1" customWidth="1"/>
    <col min="5" max="5" width="19.5" bestFit="1" customWidth="1"/>
    <col min="6" max="6" width="16.25" bestFit="1" customWidth="1"/>
  </cols>
  <sheetData>
    <row r="1" spans="1:6">
      <c r="A1" t="s">
        <v>2</v>
      </c>
      <c r="B1" s="3">
        <v>2.2799999999999998</v>
      </c>
    </row>
    <row r="2" spans="1:6">
      <c r="A2" t="s">
        <v>1</v>
      </c>
      <c r="B2" s="3">
        <v>3.76</v>
      </c>
    </row>
    <row r="3" spans="1:6">
      <c r="A3" t="s">
        <v>3</v>
      </c>
      <c r="B3" s="3">
        <v>70</v>
      </c>
      <c r="F3" s="2"/>
    </row>
    <row r="4" spans="1:6">
      <c r="A4" t="s">
        <v>4</v>
      </c>
      <c r="B4" s="3">
        <v>30</v>
      </c>
    </row>
    <row r="5" spans="1:6">
      <c r="A5" t="s">
        <v>5</v>
      </c>
      <c r="B5" s="47">
        <v>21662</v>
      </c>
      <c r="F5" s="2"/>
    </row>
    <row r="7" spans="1:6">
      <c r="A7" t="s">
        <v>6</v>
      </c>
      <c r="B7" s="4">
        <v>0.06</v>
      </c>
    </row>
    <row r="8" spans="1:6">
      <c r="A8" t="s">
        <v>7</v>
      </c>
      <c r="B8" s="4">
        <v>0.05</v>
      </c>
    </row>
    <row r="9" spans="1:6">
      <c r="A9" t="s">
        <v>8</v>
      </c>
      <c r="B9" s="4">
        <v>0.04</v>
      </c>
    </row>
    <row r="10" spans="1:6">
      <c r="A10" t="s">
        <v>9</v>
      </c>
      <c r="B10" s="8">
        <v>4.0000000000000001E-3</v>
      </c>
    </row>
    <row r="12" spans="1:6">
      <c r="A12" t="s">
        <v>97</v>
      </c>
      <c r="B12" s="48">
        <v>3500</v>
      </c>
    </row>
    <row r="14" spans="1:6">
      <c r="A14" s="42" t="s">
        <v>90</v>
      </c>
      <c r="B14" s="43">
        <v>20000000</v>
      </c>
    </row>
    <row r="15" spans="1:6">
      <c r="A15" s="46" t="s">
        <v>95</v>
      </c>
      <c r="B15" s="43">
        <v>50000000</v>
      </c>
    </row>
    <row r="17" spans="1:2">
      <c r="A17" t="s">
        <v>91</v>
      </c>
      <c r="B17" s="44">
        <v>240</v>
      </c>
    </row>
    <row r="19" spans="1:2">
      <c r="A19" t="s">
        <v>94</v>
      </c>
      <c r="B19" s="45">
        <v>13685760000000</v>
      </c>
    </row>
  </sheetData>
  <customSheetViews>
    <customSheetView guid="{AA57F53F-F018-45C7-BB53-E7D408712C93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5CDA1519-9BC4-431C-A804-8C8BCA6F7D6F}">
      <selection activeCell="B10" sqref="B10"/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Transaction Details</vt:lpstr>
      <vt:lpstr>Registry Resources Allocations</vt:lpstr>
      <vt:lpstr>Staff Resource Allocations</vt:lpstr>
      <vt:lpstr>Reference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Kelvin Truong</cp:lastModifiedBy>
  <dcterms:created xsi:type="dcterms:W3CDTF">2011-09-26T05:28:14Z</dcterms:created>
  <dcterms:modified xsi:type="dcterms:W3CDTF">2012-05-29T07:51:28Z</dcterms:modified>
</cp:coreProperties>
</file>