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105" windowWidth="23145" windowHeight="1434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D8" i="13"/>
  <c r="P8"/>
  <c r="E8"/>
  <c r="Q8"/>
  <c r="F8"/>
  <c r="R8"/>
  <c r="G8"/>
  <c r="S8"/>
  <c r="H8"/>
  <c r="T9"/>
  <c r="I8"/>
  <c r="U8"/>
  <c r="J8"/>
  <c r="V8"/>
  <c r="K8"/>
  <c r="W8"/>
  <c r="L8"/>
  <c r="X9"/>
  <c r="M8"/>
  <c r="Y8"/>
  <c r="N8"/>
  <c r="Z8"/>
  <c r="C8"/>
  <c r="Z9"/>
  <c r="X8"/>
  <c r="W9"/>
  <c r="V9"/>
  <c r="T8"/>
  <c r="S9"/>
  <c r="R9"/>
  <c r="Y9"/>
  <c r="U9"/>
  <c r="Q9"/>
  <c r="C9" i="15"/>
  <c r="B3" i="14"/>
  <c r="B10" i="15"/>
  <c r="D11" i="14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C10" i="15"/>
  <c r="B3"/>
  <c r="B7"/>
  <c r="C7"/>
  <c r="B8"/>
  <c r="C8"/>
  <c r="B4" i="14"/>
  <c r="C14" i="15"/>
  <c r="B20"/>
  <c r="B13"/>
  <c r="C13"/>
  <c r="B15"/>
  <c r="C15"/>
  <c r="B12"/>
  <c r="C12"/>
  <c r="C16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/>
  <c r="O9"/>
  <c r="P9"/>
  <c r="B18" i="15"/>
  <c r="B19"/>
  <c r="B21"/>
  <c r="B16"/>
  <c r="B22"/>
  <c r="D53" i="14"/>
  <c r="E53"/>
  <c r="B5"/>
  <c r="B20" i="13"/>
  <c r="B5"/>
  <c r="B16"/>
  <c r="B6"/>
  <c r="B12"/>
  <c r="C20"/>
  <c r="C6"/>
  <c r="C5"/>
  <c r="C16"/>
  <c r="C12"/>
  <c r="B18"/>
  <c r="B17"/>
  <c r="B14"/>
  <c r="B10"/>
  <c r="B13"/>
  <c r="B22"/>
  <c r="B21"/>
  <c r="C18"/>
  <c r="C17"/>
  <c r="D20"/>
  <c r="D6"/>
  <c r="D5"/>
  <c r="D16"/>
  <c r="D12"/>
  <c r="C10"/>
  <c r="C13"/>
  <c r="C14"/>
  <c r="C22"/>
  <c r="C21"/>
  <c r="D17"/>
  <c r="D18"/>
  <c r="E16"/>
  <c r="E12"/>
  <c r="E20"/>
  <c r="E6"/>
  <c r="E5"/>
  <c r="D14"/>
  <c r="D10"/>
  <c r="D13"/>
  <c r="D22"/>
  <c r="D21"/>
  <c r="E21"/>
  <c r="E22"/>
  <c r="E13"/>
  <c r="E10"/>
  <c r="E14"/>
  <c r="F12"/>
  <c r="F5"/>
  <c r="F16"/>
  <c r="F20"/>
  <c r="F6"/>
  <c r="E17"/>
  <c r="E18"/>
  <c r="F18"/>
  <c r="F17"/>
  <c r="G20"/>
  <c r="G6"/>
  <c r="G5"/>
  <c r="G12"/>
  <c r="G16"/>
  <c r="F10"/>
  <c r="F13"/>
  <c r="F14"/>
  <c r="F22"/>
  <c r="F21"/>
  <c r="G22"/>
  <c r="G21"/>
  <c r="G13"/>
  <c r="G14"/>
  <c r="G10"/>
  <c r="H20"/>
  <c r="H6"/>
  <c r="H5"/>
  <c r="H16"/>
  <c r="H12"/>
  <c r="G18"/>
  <c r="G17"/>
  <c r="I16"/>
  <c r="I12"/>
  <c r="I20"/>
  <c r="I6"/>
  <c r="I5"/>
  <c r="H14"/>
  <c r="H10"/>
  <c r="H13"/>
  <c r="H21"/>
  <c r="H22"/>
  <c r="H17"/>
  <c r="H18"/>
  <c r="I21"/>
  <c r="I22"/>
  <c r="I14"/>
  <c r="I13"/>
  <c r="I10"/>
  <c r="J12"/>
  <c r="J16"/>
  <c r="J20"/>
  <c r="J6"/>
  <c r="J5"/>
  <c r="I17"/>
  <c r="I18"/>
  <c r="K20"/>
  <c r="K6"/>
  <c r="K5"/>
  <c r="K16"/>
  <c r="K12"/>
  <c r="J13"/>
  <c r="J10"/>
  <c r="J14"/>
  <c r="J22"/>
  <c r="J21"/>
  <c r="J18"/>
  <c r="J17"/>
  <c r="K10"/>
  <c r="K13"/>
  <c r="K14"/>
  <c r="K22"/>
  <c r="K21"/>
  <c r="K18"/>
  <c r="K17"/>
  <c r="L20"/>
  <c r="L6"/>
  <c r="L5"/>
  <c r="L16"/>
  <c r="L12"/>
  <c r="L14"/>
  <c r="L10"/>
  <c r="L13"/>
  <c r="L22"/>
  <c r="L21"/>
  <c r="L17"/>
  <c r="L18"/>
  <c r="M16"/>
  <c r="M12"/>
  <c r="M20"/>
  <c r="M6"/>
  <c r="M5"/>
  <c r="M22"/>
  <c r="M21"/>
  <c r="M10"/>
  <c r="M14"/>
  <c r="M13"/>
  <c r="M17"/>
  <c r="M18"/>
  <c r="N12"/>
  <c r="N20"/>
  <c r="N6"/>
  <c r="N5"/>
  <c r="N16"/>
  <c r="N22"/>
  <c r="N21"/>
  <c r="N18"/>
  <c r="N17"/>
  <c r="N13"/>
  <c r="N14"/>
  <c r="N10"/>
  <c r="O20"/>
  <c r="O6"/>
  <c r="O5"/>
  <c r="O12"/>
  <c r="O16"/>
  <c r="P20"/>
  <c r="P6"/>
  <c r="P5"/>
  <c r="P16"/>
  <c r="P12"/>
  <c r="O17"/>
  <c r="O18"/>
  <c r="O22"/>
  <c r="O21"/>
  <c r="O10"/>
  <c r="O13"/>
  <c r="O14"/>
  <c r="P17"/>
  <c r="P18"/>
  <c r="Q16"/>
  <c r="Q12"/>
  <c r="Q20"/>
  <c r="Q5"/>
  <c r="Q6"/>
  <c r="P14"/>
  <c r="P13"/>
  <c r="P10"/>
  <c r="P21"/>
  <c r="P22"/>
  <c r="Q22"/>
  <c r="Q21"/>
  <c r="Q10"/>
  <c r="Q14"/>
  <c r="Q13"/>
  <c r="R12"/>
  <c r="R16"/>
  <c r="R20"/>
  <c r="R6"/>
  <c r="R5"/>
  <c r="Q17"/>
  <c r="Q18"/>
  <c r="S20"/>
  <c r="S6"/>
  <c r="S5"/>
  <c r="S16"/>
  <c r="S12"/>
  <c r="R22"/>
  <c r="R21"/>
  <c r="R18"/>
  <c r="R17"/>
  <c r="R13"/>
  <c r="R10"/>
  <c r="R14"/>
  <c r="S18"/>
  <c r="S17"/>
  <c r="T20"/>
  <c r="T6"/>
  <c r="T5"/>
  <c r="T16"/>
  <c r="T12"/>
  <c r="S10"/>
  <c r="S13"/>
  <c r="S14"/>
  <c r="S22"/>
  <c r="S21"/>
  <c r="T17"/>
  <c r="T18"/>
  <c r="U16"/>
  <c r="U12"/>
  <c r="U20"/>
  <c r="U6"/>
  <c r="U5"/>
  <c r="T14"/>
  <c r="T10"/>
  <c r="T13"/>
  <c r="T22"/>
  <c r="T21"/>
  <c r="U22"/>
  <c r="U21"/>
  <c r="V12"/>
  <c r="V5"/>
  <c r="V16"/>
  <c r="V20"/>
  <c r="V6"/>
  <c r="U10"/>
  <c r="U13"/>
  <c r="U14"/>
  <c r="U17"/>
  <c r="U18"/>
  <c r="V22"/>
  <c r="V21"/>
  <c r="V18"/>
  <c r="V17"/>
  <c r="W20"/>
  <c r="W6"/>
  <c r="W5"/>
  <c r="W12"/>
  <c r="W16"/>
  <c r="V10"/>
  <c r="V13"/>
  <c r="V14"/>
  <c r="W18"/>
  <c r="W17"/>
  <c r="W22"/>
  <c r="W21"/>
  <c r="W13"/>
  <c r="W14"/>
  <c r="W10"/>
  <c r="X20"/>
  <c r="X6"/>
  <c r="X5"/>
  <c r="X16"/>
  <c r="X12"/>
  <c r="Y16"/>
  <c r="Y12"/>
  <c r="Y20"/>
  <c r="Y6"/>
  <c r="Y5"/>
  <c r="X14"/>
  <c r="X10"/>
  <c r="X13"/>
  <c r="X21"/>
  <c r="X22"/>
  <c r="X17"/>
  <c r="X18"/>
  <c r="Z12"/>
  <c r="Z16"/>
  <c r="Z20"/>
  <c r="Z6"/>
  <c r="Z5"/>
  <c r="Y21"/>
  <c r="Y22"/>
  <c r="Y14"/>
  <c r="Y10"/>
  <c r="Y13"/>
  <c r="Y17"/>
  <c r="Y18"/>
  <c r="Z13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<sst xmlns="http://schemas.openxmlformats.org/spreadsheetml/2006/main" count="114" uniqueCount="105">
  <si>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</si>
  <si>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</si>
  <si>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</si>
  <si>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</si>
  <si>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</si>
  <si>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</si>
  <si>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</si>
  <si>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</si>
  <si>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</si>
  <si>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</si>
  <si>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</si>
  <si>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</si>
  <si>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</si>
  <si>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</si>
  <si>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</si>
  <si>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</si>
  <si>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</si>
  <si>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</si>
  <si>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</si>
  <si>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</si>
  <si>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</si>
  <si>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</si>
  <si>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</si>
  <si>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</si>
  <si>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2nd Year renewal rate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</si>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</sst>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_(&quot;$&quot;* #,##0.00_);_(&quot;$&quot;* \(#,##0.00\);_(&quot;$&quot;* &quot;-&quot;??_);_(@_)"/>
    <numFmt numFmtId="169" formatCode="0.0%"/>
    <numFmt numFmtId="170" formatCode="0.0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5">
    <xf numFmtId="0" fontId="0" fillId="0" borderId="0" xfId="0"/>
    <xf numFmtId="166" fontId="0" fillId="0" borderId="0" xfId="1" applyNumberFormat="1" applyFont="1"/>
    <xf numFmtId="16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5" fontId="0" fillId="0" borderId="0" xfId="1" applyNumberFormat="1" applyFont="1"/>
    <xf numFmtId="169" fontId="0" fillId="4" borderId="0" xfId="2" applyNumberFormat="1" applyFont="1" applyFill="1"/>
    <xf numFmtId="167" fontId="0" fillId="2" borderId="0" xfId="1" applyNumberFormat="1" applyFont="1" applyFill="1"/>
    <xf numFmtId="9" fontId="0" fillId="2" borderId="0" xfId="0" applyNumberFormat="1" applyFill="1"/>
    <xf numFmtId="167" fontId="0" fillId="0" borderId="0" xfId="0" applyNumberFormat="1"/>
    <xf numFmtId="16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6" fontId="3" fillId="0" borderId="1" xfId="50" applyNumberFormat="1" applyFill="1" applyBorder="1"/>
    <xf numFmtId="16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6" fontId="3" fillId="0" borderId="1" xfId="50" applyNumberFormat="1" applyBorder="1"/>
    <xf numFmtId="16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65" fontId="3" fillId="0" borderId="0" xfId="50" applyNumberFormat="1"/>
    <xf numFmtId="167" fontId="3" fillId="0" borderId="0" xfId="50" applyNumberFormat="1"/>
    <xf numFmtId="166" fontId="0" fillId="0" borderId="0" xfId="52" applyNumberFormat="1" applyFont="1"/>
    <xf numFmtId="167" fontId="0" fillId="0" borderId="0" xfId="52" applyNumberFormat="1" applyFont="1"/>
    <xf numFmtId="9" fontId="0" fillId="0" borderId="0" xfId="51" applyFont="1" applyFill="1"/>
    <xf numFmtId="16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7" fontId="0" fillId="5" borderId="0" xfId="52" applyNumberFormat="1" applyFont="1" applyFill="1"/>
    <xf numFmtId="0" fontId="0" fillId="5" borderId="0" xfId="0" applyFill="1"/>
    <xf numFmtId="167" fontId="3" fillId="5" borderId="0" xfId="50" applyNumberFormat="1" applyFill="1"/>
    <xf numFmtId="0" fontId="2" fillId="0" borderId="0" xfId="0" applyFont="1"/>
    <xf numFmtId="167" fontId="0" fillId="3" borderId="0" xfId="1" applyNumberFormat="1" applyFont="1" applyFill="1"/>
    <xf numFmtId="167" fontId="0" fillId="4" borderId="0" xfId="1" applyNumberFormat="1" applyFont="1" applyFill="1"/>
    <xf numFmtId="167" fontId="0" fillId="0" borderId="0" xfId="52" applyNumberFormat="1" applyFont="1" applyFill="1" applyAlignment="1">
      <alignment horizontal="right"/>
    </xf>
    <xf numFmtId="167" fontId="1" fillId="0" borderId="0" xfId="50" applyNumberFormat="1" applyFont="1" applyAlignment="1">
      <alignment horizontal="right"/>
    </xf>
    <xf numFmtId="170" fontId="10" fillId="0" borderId="0" xfId="51" applyNumberFormat="1" applyFont="1"/>
    <xf numFmtId="170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>
      <selection activeCell="B4" sqref="B4"/>
    </sheetView>
  </sheetViews>
  <sheetFormatPr defaultColWidth="8.875" defaultRowHeight="15.75"/>
  <cols>
    <col min="1" max="1" width="30.625" bestFit="1" customWidth="1"/>
    <col min="2" max="3" width="12.125" bestFit="1" customWidth="1"/>
    <col min="4" max="5" width="11.125" bestFit="1" customWidth="1"/>
    <col min="6" max="11" width="12.125" bestFit="1" customWidth="1"/>
    <col min="12" max="17" width="13.625" bestFit="1" customWidth="1"/>
    <col min="18" max="22" width="14.625" bestFit="1" customWidth="1"/>
    <col min="23" max="26" width="15.625" bestFit="1" customWidth="1"/>
  </cols>
  <sheetData>
    <row r="1" spans="1:26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</row>
    <row r="3" spans="1:26" ht="31.5">
      <c r="A3" s="13" t="s">
        <v>23</v>
      </c>
      <c r="B3" s="9">
        <v>3500</v>
      </c>
      <c r="C3" s="9">
        <v>7500</v>
      </c>
      <c r="D3" s="9">
        <v>15000</v>
      </c>
      <c r="E3" s="9">
        <v>17000</v>
      </c>
      <c r="F3" s="9">
        <v>19000</v>
      </c>
      <c r="G3" s="9">
        <v>21000</v>
      </c>
      <c r="H3" s="9">
        <v>23000</v>
      </c>
      <c r="I3" s="9">
        <v>25000</v>
      </c>
      <c r="J3" s="9">
        <v>27000</v>
      </c>
      <c r="K3" s="9">
        <v>29000</v>
      </c>
      <c r="L3" s="9">
        <v>31000</v>
      </c>
      <c r="M3" s="9">
        <v>33000</v>
      </c>
      <c r="N3" s="9">
        <v>35000</v>
      </c>
      <c r="O3" s="9">
        <v>37500</v>
      </c>
      <c r="P3" s="9">
        <v>40000</v>
      </c>
      <c r="Q3" s="9">
        <v>43000</v>
      </c>
      <c r="R3" s="9">
        <v>46000</v>
      </c>
      <c r="S3" s="9">
        <v>49000</v>
      </c>
      <c r="T3" s="9">
        <v>52000</v>
      </c>
      <c r="U3" s="9">
        <v>55000</v>
      </c>
      <c r="V3" s="9">
        <v>58000</v>
      </c>
      <c r="W3" s="9">
        <v>61000</v>
      </c>
      <c r="X3" s="9">
        <v>64000</v>
      </c>
      <c r="Y3" s="9">
        <v>67000</v>
      </c>
      <c r="Z3" s="9">
        <v>70000</v>
      </c>
    </row>
    <row r="5" spans="1:26">
      <c r="A5" t="s">
        <v>16</v>
      </c>
      <c r="B5" s="2">
        <f>ROUNDUP(B3*'Reference Data'!$B$2,0)</f>
        <v>13160</v>
      </c>
      <c r="C5" s="2">
        <f>ROUNDUP(C3*'Reference Data'!$B$2,0)</f>
        <v>28200</v>
      </c>
      <c r="D5" s="2">
        <f>ROUNDUP(D3*'Reference Data'!$B$2,0)</f>
        <v>56400</v>
      </c>
      <c r="E5" s="2">
        <f>ROUNDUP(E3*'Reference Data'!$B$2,0)</f>
        <v>63920</v>
      </c>
      <c r="F5" s="2">
        <f>ROUNDUP(F3*'Reference Data'!$B$2,0)</f>
        <v>71440</v>
      </c>
      <c r="G5" s="2">
        <f>ROUNDUP(G3*'Reference Data'!$B$2,0)</f>
        <v>78960</v>
      </c>
      <c r="H5" s="2">
        <f>ROUNDUP(H3*'Reference Data'!$B$2,0)</f>
        <v>86480</v>
      </c>
      <c r="I5" s="2">
        <f>ROUNDUP(I3*'Reference Data'!$B$2,0)</f>
        <v>94000</v>
      </c>
      <c r="J5" s="2">
        <f>ROUNDUP(J3*'Reference Data'!$B$2,0)</f>
        <v>101520</v>
      </c>
      <c r="K5" s="2">
        <f>ROUNDUP(K3*'Reference Data'!$B$2,0)</f>
        <v>109040</v>
      </c>
      <c r="L5" s="2">
        <f>ROUNDUP(L3*'Reference Data'!$B$2,0)</f>
        <v>116560</v>
      </c>
      <c r="M5" s="2">
        <f>ROUNDUP(M3*'Reference Data'!$B$2,0)</f>
        <v>124080</v>
      </c>
      <c r="N5" s="2">
        <f>ROUNDUP(N3*'Reference Data'!$B$2,0)</f>
        <v>131600</v>
      </c>
      <c r="O5" s="2">
        <f>ROUNDUP(O3*'Reference Data'!$B$2,0)</f>
        <v>141000</v>
      </c>
      <c r="P5" s="2">
        <f>ROUNDUP(P3*'Reference Data'!$B$2,0)</f>
        <v>150400</v>
      </c>
      <c r="Q5" s="2">
        <f>ROUNDUP(Q3*'Reference Data'!$B$2,0)</f>
        <v>161680</v>
      </c>
      <c r="R5" s="2">
        <f>ROUNDUP(R3*'Reference Data'!$B$2,0)</f>
        <v>172960</v>
      </c>
      <c r="S5" s="2">
        <f>ROUNDUP(S3*'Reference Data'!$B$2,0)</f>
        <v>184240</v>
      </c>
      <c r="T5" s="2">
        <f>ROUNDUP(T3*'Reference Data'!$B$2,0)</f>
        <v>195520</v>
      </c>
      <c r="U5" s="2">
        <f>ROUNDUP(U3*'Reference Data'!$B$2,0)</f>
        <v>206800</v>
      </c>
      <c r="V5" s="2">
        <f>ROUNDUP(V3*'Reference Data'!$B$2,0)</f>
        <v>218080</v>
      </c>
      <c r="W5" s="2">
        <f>ROUNDUP(W3*'Reference Data'!$B$2,0)</f>
        <v>229360</v>
      </c>
      <c r="X5" s="2">
        <f>ROUNDUP(X3*'Reference Data'!$B$2,0)</f>
        <v>240640</v>
      </c>
      <c r="Y5" s="2">
        <f>ROUNDUP(Y3*'Reference Data'!$B$2,0)</f>
        <v>251920</v>
      </c>
      <c r="Z5" s="2">
        <f>ROUNDUP(Z3*'Reference Data'!$B$2,0)</f>
        <v>263200</v>
      </c>
    </row>
    <row r="6" spans="1:26">
      <c r="A6" t="s">
        <v>17</v>
      </c>
      <c r="B6" s="2">
        <f>ROUNDUP(B3*'Reference Data'!$B$1,0)</f>
        <v>7980</v>
      </c>
      <c r="C6" s="2">
        <f>ROUNDUP(C3*'Reference Data'!$B$1,0)</f>
        <v>17100</v>
      </c>
      <c r="D6" s="2">
        <f>ROUNDUP(D3*'Reference Data'!$B$1,0)</f>
        <v>34200</v>
      </c>
      <c r="E6" s="2">
        <f>ROUNDUP(E3*'Reference Data'!$B$1,0)</f>
        <v>38760</v>
      </c>
      <c r="F6" s="2">
        <f>ROUNDUP(F3*'Reference Data'!$B$1,0)</f>
        <v>43320</v>
      </c>
      <c r="G6" s="2">
        <f>ROUNDUP(G3*'Reference Data'!$B$1,0)</f>
        <v>47880</v>
      </c>
      <c r="H6" s="2">
        <f>ROUNDUP(H3*'Reference Data'!$B$1,0)</f>
        <v>52440</v>
      </c>
      <c r="I6" s="2">
        <f>ROUNDUP(I3*'Reference Data'!$B$1,0)</f>
        <v>57000</v>
      </c>
      <c r="J6" s="2">
        <f>ROUNDUP(J3*'Reference Data'!$B$1,0)</f>
        <v>61560</v>
      </c>
      <c r="K6" s="2">
        <f>ROUNDUP(K3*'Reference Data'!$B$1,0)</f>
        <v>66120</v>
      </c>
      <c r="L6" s="2">
        <f>ROUNDUP(L3*'Reference Data'!$B$1,0)</f>
        <v>70680</v>
      </c>
      <c r="M6" s="2">
        <f>ROUNDUP(M3*'Reference Data'!$B$1,0)</f>
        <v>75240</v>
      </c>
      <c r="N6" s="2">
        <f>ROUNDUP(N3*'Reference Data'!$B$1,0)</f>
        <v>79800</v>
      </c>
      <c r="O6" s="2">
        <f>ROUNDUP(O3*'Reference Data'!$B$1,0)</f>
        <v>85500</v>
      </c>
      <c r="P6" s="2">
        <f>ROUNDUP(P3*'Reference Data'!$B$1,0)</f>
        <v>91200</v>
      </c>
      <c r="Q6" s="2">
        <f>ROUNDUP(Q3*'Reference Data'!$B$1,0)</f>
        <v>98040</v>
      </c>
      <c r="R6" s="2">
        <f>ROUNDUP(R3*'Reference Data'!$B$1,0)</f>
        <v>104880</v>
      </c>
      <c r="S6" s="2">
        <f>ROUNDUP(S3*'Reference Data'!$B$1,0)</f>
        <v>111720</v>
      </c>
      <c r="T6" s="2">
        <f>ROUNDUP(T3*'Reference Data'!$B$1,0)</f>
        <v>118560</v>
      </c>
      <c r="U6" s="2">
        <f>ROUNDUP(U3*'Reference Data'!$B$1,0)</f>
        <v>125400</v>
      </c>
      <c r="V6" s="2">
        <f>ROUNDUP(V3*'Reference Data'!$B$1,0)</f>
        <v>132240</v>
      </c>
      <c r="W6" s="2">
        <f>ROUNDUP(W3*'Reference Data'!$B$1,0)</f>
        <v>139080</v>
      </c>
      <c r="X6" s="2">
        <f>ROUNDUP(X3*'Reference Data'!$B$1,0)</f>
        <v>145920</v>
      </c>
      <c r="Y6" s="2">
        <f>ROUNDUP(Y3*'Reference Data'!$B$1,0)</f>
        <v>152760</v>
      </c>
      <c r="Z6" s="2">
        <f>ROUNDUP(Z3*'Reference Data'!$B$1,0)</f>
        <v>159600</v>
      </c>
    </row>
    <row r="7" spans="1:26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t="s">
        <v>93</v>
      </c>
      <c r="B8" s="12">
        <f>B3</f>
        <v>3500</v>
      </c>
      <c r="C8" s="12">
        <f>C3-B3</f>
        <v>4000</v>
      </c>
      <c r="D8" s="12">
        <f t="shared" ref="D8:N8" si="0">D3-C3</f>
        <v>7500</v>
      </c>
      <c r="E8" s="12">
        <f t="shared" si="0"/>
        <v>2000</v>
      </c>
      <c r="F8" s="12">
        <f t="shared" si="0"/>
        <v>2000</v>
      </c>
      <c r="G8" s="12">
        <f t="shared" si="0"/>
        <v>2000</v>
      </c>
      <c r="H8" s="12">
        <f t="shared" si="0"/>
        <v>2000</v>
      </c>
      <c r="I8" s="12">
        <f t="shared" si="0"/>
        <v>2000</v>
      </c>
      <c r="J8" s="12">
        <f t="shared" si="0"/>
        <v>2000</v>
      </c>
      <c r="K8" s="12">
        <f t="shared" si="0"/>
        <v>2000</v>
      </c>
      <c r="L8" s="12">
        <f t="shared" si="0"/>
        <v>2000</v>
      </c>
      <c r="M8" s="12">
        <f t="shared" si="0"/>
        <v>2000</v>
      </c>
      <c r="N8" s="12">
        <f t="shared" si="0"/>
        <v>2000</v>
      </c>
      <c r="O8" s="12">
        <f>((B8+C8)*(1-$B$24))+(O3-N3)</f>
        <v>2500</v>
      </c>
      <c r="P8" s="12">
        <f>(D8*(1-$B$24))+(P3-O3)</f>
        <v>2500</v>
      </c>
      <c r="Q8" s="12">
        <f t="shared" ref="Q8:Z8" si="1">(E8*(1-$B$24))+(Q3-P3)</f>
        <v>3000</v>
      </c>
      <c r="R8" s="12">
        <f t="shared" si="1"/>
        <v>3000</v>
      </c>
      <c r="S8" s="12">
        <f t="shared" si="1"/>
        <v>3000</v>
      </c>
      <c r="T8" s="12">
        <f t="shared" si="1"/>
        <v>3000</v>
      </c>
      <c r="U8" s="12">
        <f t="shared" si="1"/>
        <v>3000</v>
      </c>
      <c r="V8" s="12">
        <f t="shared" si="1"/>
        <v>3000</v>
      </c>
      <c r="W8" s="12">
        <f t="shared" si="1"/>
        <v>3000</v>
      </c>
      <c r="X8" s="12">
        <f t="shared" si="1"/>
        <v>3000</v>
      </c>
      <c r="Y8" s="12">
        <f t="shared" si="1"/>
        <v>3000</v>
      </c>
      <c r="Z8" s="12">
        <f t="shared" si="1"/>
        <v>3000</v>
      </c>
    </row>
    <row r="9" spans="1:26">
      <c r="A9" t="s">
        <v>94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7500</v>
      </c>
      <c r="P9" s="12">
        <f>D8*$B$24</f>
        <v>7500</v>
      </c>
      <c r="Q9" s="12">
        <f t="shared" ref="Q9:Z9" si="2">E8*$B$24</f>
        <v>2000</v>
      </c>
      <c r="R9" s="12">
        <f t="shared" si="2"/>
        <v>2000</v>
      </c>
      <c r="S9" s="12">
        <f t="shared" si="2"/>
        <v>2000</v>
      </c>
      <c r="T9" s="12">
        <f t="shared" si="2"/>
        <v>2000</v>
      </c>
      <c r="U9" s="12">
        <f t="shared" si="2"/>
        <v>2000</v>
      </c>
      <c r="V9" s="12">
        <f t="shared" si="2"/>
        <v>2000</v>
      </c>
      <c r="W9" s="12">
        <f t="shared" si="2"/>
        <v>2000</v>
      </c>
      <c r="X9" s="12">
        <f t="shared" si="2"/>
        <v>2000</v>
      </c>
      <c r="Y9" s="12">
        <f t="shared" si="2"/>
        <v>2000</v>
      </c>
      <c r="Z9" s="12">
        <f t="shared" si="2"/>
        <v>2000</v>
      </c>
    </row>
    <row r="10" spans="1:26">
      <c r="A10" t="s">
        <v>19</v>
      </c>
      <c r="B10" s="2">
        <f>B12-SUM(B8:B9)</f>
        <v>241500</v>
      </c>
      <c r="C10" s="2">
        <f>C12-SUM(C8:C9)</f>
        <v>521000</v>
      </c>
      <c r="D10" s="2">
        <f t="shared" ref="D10:Z10" si="3">D12-SUM(D8:D9)</f>
        <v>1042500</v>
      </c>
      <c r="E10" s="2">
        <f t="shared" si="3"/>
        <v>1188000</v>
      </c>
      <c r="F10" s="2">
        <f t="shared" si="3"/>
        <v>1328000</v>
      </c>
      <c r="G10" s="2">
        <f t="shared" si="3"/>
        <v>1468000</v>
      </c>
      <c r="H10" s="2">
        <f t="shared" si="3"/>
        <v>1608000</v>
      </c>
      <c r="I10" s="2">
        <f t="shared" si="3"/>
        <v>1748000</v>
      </c>
      <c r="J10" s="2">
        <f t="shared" si="3"/>
        <v>1888000</v>
      </c>
      <c r="K10" s="2">
        <f t="shared" si="3"/>
        <v>2028000</v>
      </c>
      <c r="L10" s="2">
        <f t="shared" si="3"/>
        <v>2168000</v>
      </c>
      <c r="M10" s="2">
        <f t="shared" si="3"/>
        <v>2308000</v>
      </c>
      <c r="N10" s="2">
        <f t="shared" si="3"/>
        <v>2448000</v>
      </c>
      <c r="O10" s="2">
        <f t="shared" si="3"/>
        <v>2615000</v>
      </c>
      <c r="P10" s="2">
        <f t="shared" si="3"/>
        <v>2790000</v>
      </c>
      <c r="Q10" s="2">
        <f t="shared" si="3"/>
        <v>3005000</v>
      </c>
      <c r="R10" s="2">
        <f t="shared" si="3"/>
        <v>3215000</v>
      </c>
      <c r="S10" s="2">
        <f t="shared" si="3"/>
        <v>3425000</v>
      </c>
      <c r="T10" s="2">
        <f t="shared" si="3"/>
        <v>3635000</v>
      </c>
      <c r="U10" s="2">
        <f t="shared" si="3"/>
        <v>3845000</v>
      </c>
      <c r="V10" s="2">
        <f t="shared" si="3"/>
        <v>4055000</v>
      </c>
      <c r="W10" s="2">
        <f t="shared" si="3"/>
        <v>4265000</v>
      </c>
      <c r="X10" s="2">
        <f t="shared" si="3"/>
        <v>4475000</v>
      </c>
      <c r="Y10" s="2">
        <f t="shared" si="3"/>
        <v>4685000</v>
      </c>
      <c r="Z10" s="2">
        <f t="shared" si="3"/>
        <v>4895000</v>
      </c>
    </row>
    <row r="11" spans="1:26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t="s">
        <v>18</v>
      </c>
      <c r="B12" s="2">
        <f>ROUNDUP(B3*'Reference Data'!$B$3,0)</f>
        <v>245000</v>
      </c>
      <c r="C12" s="2">
        <f>ROUNDUP(C3*'Reference Data'!$B$3,0)</f>
        <v>525000</v>
      </c>
      <c r="D12" s="2">
        <f>ROUNDUP(D3*'Reference Data'!$B$3,0)</f>
        <v>1050000</v>
      </c>
      <c r="E12" s="2">
        <f>ROUNDUP(E3*'Reference Data'!$B$3,0)</f>
        <v>1190000</v>
      </c>
      <c r="F12" s="2">
        <f>ROUNDUP(F3*'Reference Data'!$B$3,0)</f>
        <v>1330000</v>
      </c>
      <c r="G12" s="2">
        <f>ROUNDUP(G3*'Reference Data'!$B$3,0)</f>
        <v>1470000</v>
      </c>
      <c r="H12" s="2">
        <f>ROUNDUP(H3*'Reference Data'!$B$3,0)</f>
        <v>1610000</v>
      </c>
      <c r="I12" s="2">
        <f>ROUNDUP(I3*'Reference Data'!$B$3,0)</f>
        <v>1750000</v>
      </c>
      <c r="J12" s="2">
        <f>ROUNDUP(J3*'Reference Data'!$B$3,0)</f>
        <v>1890000</v>
      </c>
      <c r="K12" s="2">
        <f>ROUNDUP(K3*'Reference Data'!$B$3,0)</f>
        <v>2030000</v>
      </c>
      <c r="L12" s="2">
        <f>ROUNDUP(L3*'Reference Data'!$B$3,0)</f>
        <v>2170000</v>
      </c>
      <c r="M12" s="2">
        <f>ROUNDUP(M3*'Reference Data'!$B$3,0)</f>
        <v>2310000</v>
      </c>
      <c r="N12" s="2">
        <f>ROUNDUP(N3*'Reference Data'!$B$3,0)</f>
        <v>2450000</v>
      </c>
      <c r="O12" s="2">
        <f>ROUNDUP(O3*'Reference Data'!$B$3,0)</f>
        <v>2625000</v>
      </c>
      <c r="P12" s="2">
        <f>ROUNDUP(P3*'Reference Data'!$B$3,0)</f>
        <v>2800000</v>
      </c>
      <c r="Q12" s="2">
        <f>ROUNDUP(Q3*'Reference Data'!$B$3,0)</f>
        <v>3010000</v>
      </c>
      <c r="R12" s="2">
        <f>ROUNDUP(R3*'Reference Data'!$B$3,0)</f>
        <v>3220000</v>
      </c>
      <c r="S12" s="2">
        <f>ROUNDUP(S3*'Reference Data'!$B$3,0)</f>
        <v>3430000</v>
      </c>
      <c r="T12" s="2">
        <f>ROUNDUP(T3*'Reference Data'!$B$3,0)</f>
        <v>3640000</v>
      </c>
      <c r="U12" s="2">
        <f>ROUNDUP(U3*'Reference Data'!$B$3,0)</f>
        <v>3850000</v>
      </c>
      <c r="V12" s="2">
        <f>ROUNDUP(V3*'Reference Data'!$B$3,0)</f>
        <v>4060000</v>
      </c>
      <c r="W12" s="2">
        <f>ROUNDUP(W3*'Reference Data'!$B$3,0)</f>
        <v>4270000</v>
      </c>
      <c r="X12" s="2">
        <f>ROUNDUP(X3*'Reference Data'!$B$3,0)</f>
        <v>4480000</v>
      </c>
      <c r="Y12" s="2">
        <f>ROUNDUP(Y3*'Reference Data'!$B$3,0)</f>
        <v>4690000</v>
      </c>
      <c r="Z12" s="2">
        <f>ROUNDUP(Z3*'Reference Data'!$B$3,0)</f>
        <v>4900000</v>
      </c>
    </row>
    <row r="13" spans="1:26">
      <c r="A13" t="s">
        <v>10</v>
      </c>
      <c r="B13" s="1">
        <f>(B12*'Reference Data'!$B$7*'Reference Data'!$B$8)/(5*60)</f>
        <v>2.4500000000000002</v>
      </c>
      <c r="C13" s="1">
        <f>(C12*'Reference Data'!$B$7*'Reference Data'!$B$8)/(5*60)</f>
        <v>5.25</v>
      </c>
      <c r="D13" s="1">
        <f>(D12*'Reference Data'!$B$7*'Reference Data'!$B$8)/(5*60)</f>
        <v>10.5</v>
      </c>
      <c r="E13" s="1">
        <f>(E12*'Reference Data'!$B$7*'Reference Data'!$B$8)/(5*60)</f>
        <v>11.9</v>
      </c>
      <c r="F13" s="1">
        <f>(F12*'Reference Data'!$B$7*'Reference Data'!$B$8)/(5*60)</f>
        <v>13.3</v>
      </c>
      <c r="G13" s="1">
        <f>(G12*'Reference Data'!$B$7*'Reference Data'!$B$8)/(5*60)</f>
        <v>14.7</v>
      </c>
      <c r="H13" s="1">
        <f>(H12*'Reference Data'!$B$7*'Reference Data'!$B$8)/(5*60)</f>
        <v>16.100000000000001</v>
      </c>
      <c r="I13" s="1">
        <f>(I12*'Reference Data'!$B$7*'Reference Data'!$B$8)/(5*60)</f>
        <v>17.5</v>
      </c>
      <c r="J13" s="1">
        <f>(J12*'Reference Data'!$B$7*'Reference Data'!$B$8)/(5*60)</f>
        <v>18.899999999999999</v>
      </c>
      <c r="K13" s="1">
        <f>(K12*'Reference Data'!$B$7*'Reference Data'!$B$8)/(5*60)</f>
        <v>20.3</v>
      </c>
      <c r="L13" s="1">
        <f>(L12*'Reference Data'!$B$7*'Reference Data'!$B$8)/(5*60)</f>
        <v>21.7</v>
      </c>
      <c r="M13" s="1">
        <f>(M12*'Reference Data'!$B$7*'Reference Data'!$B$8)/(5*60)</f>
        <v>23.1</v>
      </c>
      <c r="N13" s="1">
        <f>(N12*'Reference Data'!$B$7*'Reference Data'!$B$8)/(5*60)</f>
        <v>24.5</v>
      </c>
      <c r="O13" s="1">
        <f>(O12*'Reference Data'!$B$7*'Reference Data'!$B$8)/(5*60)</f>
        <v>26.25</v>
      </c>
      <c r="P13" s="1">
        <f>(P12*'Reference Data'!$B$7*'Reference Data'!$B$8)/(5*60)</f>
        <v>28</v>
      </c>
      <c r="Q13" s="1">
        <f>(Q12*'Reference Data'!$B$7*'Reference Data'!$B$8)/(5*60)</f>
        <v>30.1</v>
      </c>
      <c r="R13" s="1">
        <f>(R12*'Reference Data'!$B$7*'Reference Data'!$B$8)/(5*60)</f>
        <v>32.200000000000003</v>
      </c>
      <c r="S13" s="1">
        <f>(S12*'Reference Data'!$B$7*'Reference Data'!$B$8)/(5*60)</f>
        <v>34.299999999999997</v>
      </c>
      <c r="T13" s="1">
        <f>(T12*'Reference Data'!$B$7*'Reference Data'!$B$8)/(5*60)</f>
        <v>36.4</v>
      </c>
      <c r="U13" s="1">
        <f>(U12*'Reference Data'!$B$7*'Reference Data'!$B$8)/(5*60)</f>
        <v>38.5</v>
      </c>
      <c r="V13" s="1">
        <f>(V12*'Reference Data'!$B$7*'Reference Data'!$B$8)/(5*60)</f>
        <v>40.6</v>
      </c>
      <c r="W13" s="1">
        <f>(W12*'Reference Data'!$B$7*'Reference Data'!$B$8)/(5*60)</f>
        <v>42.7</v>
      </c>
      <c r="X13" s="1">
        <f>(X12*'Reference Data'!$B$7*'Reference Data'!$B$8)/(5*60)</f>
        <v>44.8</v>
      </c>
      <c r="Y13" s="1">
        <f>(Y12*'Reference Data'!$B$7*'Reference Data'!$B$8)/(5*60)</f>
        <v>46.9</v>
      </c>
      <c r="Z13" s="1">
        <f>(Z12*'Reference Data'!$B$7*'Reference Data'!$B$8)/(5*60)</f>
        <v>49</v>
      </c>
    </row>
    <row r="14" spans="1:26">
      <c r="A14" t="s">
        <v>11</v>
      </c>
      <c r="B14" s="1">
        <f>B12/(30*24*60*60)</f>
        <v>9.4521604938271608E-2</v>
      </c>
      <c r="C14" s="1">
        <f>C12/(30*24*60*60)</f>
        <v>0.20254629629629631</v>
      </c>
      <c r="D14" s="1">
        <f t="shared" ref="D14:Z14" si="4">D12/(30*24*60*60)</f>
        <v>0.40509259259259262</v>
      </c>
      <c r="E14" s="1">
        <f t="shared" si="4"/>
        <v>0.45910493827160492</v>
      </c>
      <c r="F14" s="1">
        <f t="shared" si="4"/>
        <v>0.51311728395061729</v>
      </c>
      <c r="G14" s="1">
        <f t="shared" si="4"/>
        <v>0.56712962962962965</v>
      </c>
      <c r="H14" s="1">
        <f t="shared" si="4"/>
        <v>0.62114197530864201</v>
      </c>
      <c r="I14" s="1">
        <f t="shared" si="4"/>
        <v>0.67515432098765427</v>
      </c>
      <c r="J14" s="1">
        <f t="shared" si="4"/>
        <v>0.72916666666666663</v>
      </c>
      <c r="K14" s="1">
        <f t="shared" si="4"/>
        <v>0.78317901234567899</v>
      </c>
      <c r="L14" s="1">
        <f t="shared" si="4"/>
        <v>0.83719135802469136</v>
      </c>
      <c r="M14" s="1">
        <f t="shared" si="4"/>
        <v>0.89120370370370372</v>
      </c>
      <c r="N14" s="1">
        <f t="shared" si="4"/>
        <v>0.94521604938271608</v>
      </c>
      <c r="O14" s="1">
        <f t="shared" si="4"/>
        <v>1.0127314814814814</v>
      </c>
      <c r="P14" s="1">
        <f t="shared" si="4"/>
        <v>1.0802469135802468</v>
      </c>
      <c r="Q14" s="1">
        <f t="shared" si="4"/>
        <v>1.1612654320987654</v>
      </c>
      <c r="R14" s="1">
        <f t="shared" si="4"/>
        <v>1.242283950617284</v>
      </c>
      <c r="S14" s="1">
        <f t="shared" si="4"/>
        <v>1.3233024691358024</v>
      </c>
      <c r="T14" s="1">
        <f t="shared" si="4"/>
        <v>1.404320987654321</v>
      </c>
      <c r="U14" s="1">
        <f t="shared" si="4"/>
        <v>1.4853395061728396</v>
      </c>
      <c r="V14" s="1">
        <f t="shared" si="4"/>
        <v>1.566358024691358</v>
      </c>
      <c r="W14" s="1">
        <f t="shared" si="4"/>
        <v>1.6473765432098766</v>
      </c>
      <c r="X14" s="1">
        <f t="shared" si="4"/>
        <v>1.728395061728395</v>
      </c>
      <c r="Y14" s="1">
        <f t="shared" si="4"/>
        <v>1.8094135802469136</v>
      </c>
      <c r="Z14" s="1">
        <f t="shared" si="4"/>
        <v>1.8904320987654322</v>
      </c>
    </row>
    <row r="15" spans="1:2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t="s">
        <v>20</v>
      </c>
      <c r="B16" s="2">
        <f>ROUNDUP(B3*'Reference Data'!$B$4,0)</f>
        <v>105000</v>
      </c>
      <c r="C16" s="2">
        <f>ROUNDUP(C3*'Reference Data'!$B$4,0)</f>
        <v>225000</v>
      </c>
      <c r="D16" s="2">
        <f>ROUNDUP(D3*'Reference Data'!$B$4,0)</f>
        <v>450000</v>
      </c>
      <c r="E16" s="2">
        <f>ROUNDUP(E3*'Reference Data'!$B$4,0)</f>
        <v>510000</v>
      </c>
      <c r="F16" s="2">
        <f>ROUNDUP(F3*'Reference Data'!$B$4,0)</f>
        <v>570000</v>
      </c>
      <c r="G16" s="2">
        <f>ROUNDUP(G3*'Reference Data'!$B$4,0)</f>
        <v>630000</v>
      </c>
      <c r="H16" s="2">
        <f>ROUNDUP(H3*'Reference Data'!$B$4,0)</f>
        <v>690000</v>
      </c>
      <c r="I16" s="2">
        <f>ROUNDUP(I3*'Reference Data'!$B$4,0)</f>
        <v>750000</v>
      </c>
      <c r="J16" s="2">
        <f>ROUNDUP(J3*'Reference Data'!$B$4,0)</f>
        <v>810000</v>
      </c>
      <c r="K16" s="2">
        <f>ROUNDUP(K3*'Reference Data'!$B$4,0)</f>
        <v>870000</v>
      </c>
      <c r="L16" s="2">
        <f>ROUNDUP(L3*'Reference Data'!$B$4,0)</f>
        <v>930000</v>
      </c>
      <c r="M16" s="2">
        <f>ROUNDUP(M3*'Reference Data'!$B$4,0)</f>
        <v>990000</v>
      </c>
      <c r="N16" s="2">
        <f>ROUNDUP(N3*'Reference Data'!$B$4,0)</f>
        <v>1050000</v>
      </c>
      <c r="O16" s="2">
        <f>ROUNDUP(O3*'Reference Data'!$B$4,0)</f>
        <v>1125000</v>
      </c>
      <c r="P16" s="2">
        <f>ROUNDUP(P3*'Reference Data'!$B$4,0)</f>
        <v>1200000</v>
      </c>
      <c r="Q16" s="2">
        <f>ROUNDUP(Q3*'Reference Data'!$B$4,0)</f>
        <v>1290000</v>
      </c>
      <c r="R16" s="2">
        <f>ROUNDUP(R3*'Reference Data'!$B$4,0)</f>
        <v>1380000</v>
      </c>
      <c r="S16" s="2">
        <f>ROUNDUP(S3*'Reference Data'!$B$4,0)</f>
        <v>1470000</v>
      </c>
      <c r="T16" s="2">
        <f>ROUNDUP(T3*'Reference Data'!$B$4,0)</f>
        <v>1560000</v>
      </c>
      <c r="U16" s="2">
        <f>ROUNDUP(U3*'Reference Data'!$B$4,0)</f>
        <v>1650000</v>
      </c>
      <c r="V16" s="2">
        <f>ROUNDUP(V3*'Reference Data'!$B$4,0)</f>
        <v>1740000</v>
      </c>
      <c r="W16" s="2">
        <f>ROUNDUP(W3*'Reference Data'!$B$4,0)</f>
        <v>1830000</v>
      </c>
      <c r="X16" s="2">
        <f>ROUNDUP(X3*'Reference Data'!$B$4,0)</f>
        <v>1920000</v>
      </c>
      <c r="Y16" s="2">
        <f>ROUNDUP(Y3*'Reference Data'!$B$4,0)</f>
        <v>2010000</v>
      </c>
      <c r="Z16" s="2">
        <f>ROUNDUP(Z3*'Reference Data'!$B$4,0)</f>
        <v>2100000</v>
      </c>
    </row>
    <row r="17" spans="1:26">
      <c r="A17" t="s">
        <v>12</v>
      </c>
      <c r="B17" s="1">
        <f>(B16*'Reference Data'!$B$7*'Reference Data'!$B$8)/(5*60)</f>
        <v>1.05</v>
      </c>
      <c r="C17" s="1">
        <f>(C16*'Reference Data'!$B$7*'Reference Data'!$B$8)/(5*60)</f>
        <v>2.25</v>
      </c>
      <c r="D17" s="1">
        <f>(D16*'Reference Data'!$B$7*'Reference Data'!$B$8)/(5*60)</f>
        <v>4.5</v>
      </c>
      <c r="E17" s="1">
        <f>(E16*'Reference Data'!$B$7*'Reference Data'!$B$8)/(5*60)</f>
        <v>5.0999999999999996</v>
      </c>
      <c r="F17" s="1">
        <f>(F16*'Reference Data'!$B$7*'Reference Data'!$B$8)/(5*60)</f>
        <v>5.7</v>
      </c>
      <c r="G17" s="1">
        <f>(G16*'Reference Data'!$B$7*'Reference Data'!$B$8)/(5*60)</f>
        <v>6.3</v>
      </c>
      <c r="H17" s="1">
        <f>(H16*'Reference Data'!$B$7*'Reference Data'!$B$8)/(5*60)</f>
        <v>6.9</v>
      </c>
      <c r="I17" s="1">
        <f>(I16*'Reference Data'!$B$7*'Reference Data'!$B$8)/(5*60)</f>
        <v>7.5</v>
      </c>
      <c r="J17" s="1">
        <f>(J16*'Reference Data'!$B$7*'Reference Data'!$B$8)/(5*60)</f>
        <v>8.1</v>
      </c>
      <c r="K17" s="1">
        <f>(K16*'Reference Data'!$B$7*'Reference Data'!$B$8)/(5*60)</f>
        <v>8.6999999999999993</v>
      </c>
      <c r="L17" s="1">
        <f>(L16*'Reference Data'!$B$7*'Reference Data'!$B$8)/(5*60)</f>
        <v>9.3000000000000007</v>
      </c>
      <c r="M17" s="1">
        <f>(M16*'Reference Data'!$B$7*'Reference Data'!$B$8)/(5*60)</f>
        <v>9.9</v>
      </c>
      <c r="N17" s="1">
        <f>(N16*'Reference Data'!$B$7*'Reference Data'!$B$8)/(5*60)</f>
        <v>10.5</v>
      </c>
      <c r="O17" s="1">
        <f>(O16*'Reference Data'!$B$7*'Reference Data'!$B$8)/(5*60)</f>
        <v>11.25</v>
      </c>
      <c r="P17" s="1">
        <f>(P16*'Reference Data'!$B$7*'Reference Data'!$B$8)/(5*60)</f>
        <v>12</v>
      </c>
      <c r="Q17" s="1">
        <f>(Q16*'Reference Data'!$B$7*'Reference Data'!$B$8)/(5*60)</f>
        <v>12.9</v>
      </c>
      <c r="R17" s="1">
        <f>(R16*'Reference Data'!$B$7*'Reference Data'!$B$8)/(5*60)</f>
        <v>13.8</v>
      </c>
      <c r="S17" s="1">
        <f>(S16*'Reference Data'!$B$7*'Reference Data'!$B$8)/(5*60)</f>
        <v>14.7</v>
      </c>
      <c r="T17" s="1">
        <f>(T16*'Reference Data'!$B$7*'Reference Data'!$B$8)/(5*60)</f>
        <v>15.6</v>
      </c>
      <c r="U17" s="1">
        <f>(U16*'Reference Data'!$B$7*'Reference Data'!$B$8)/(5*60)</f>
        <v>16.5</v>
      </c>
      <c r="V17" s="1">
        <f>(V16*'Reference Data'!$B$7*'Reference Data'!$B$8)/(5*60)</f>
        <v>17.399999999999999</v>
      </c>
      <c r="W17" s="1">
        <f>(W16*'Reference Data'!$B$7*'Reference Data'!$B$8)/(5*60)</f>
        <v>18.3</v>
      </c>
      <c r="X17" s="1">
        <f>(X16*'Reference Data'!$B$7*'Reference Data'!$B$8)/(5*60)</f>
        <v>19.2</v>
      </c>
      <c r="Y17" s="1">
        <f>(Y16*'Reference Data'!$B$7*'Reference Data'!$B$8)/(5*60)</f>
        <v>20.100000000000001</v>
      </c>
      <c r="Z17" s="1">
        <f>(Z16*'Reference Data'!$B$7*'Reference Data'!$B$8)/(5*60)</f>
        <v>21</v>
      </c>
    </row>
    <row r="18" spans="1:26">
      <c r="A18" t="s">
        <v>13</v>
      </c>
      <c r="B18" s="7">
        <f>B16/(30*24*60*60)</f>
        <v>4.0509259259259259E-2</v>
      </c>
      <c r="C18" s="7">
        <f t="shared" ref="C18:Z18" si="5">C16/(30*24*60*60)</f>
        <v>8.6805555555555552E-2</v>
      </c>
      <c r="D18" s="7">
        <f t="shared" si="5"/>
        <v>0.1736111111111111</v>
      </c>
      <c r="E18" s="7">
        <f t="shared" si="5"/>
        <v>0.19675925925925927</v>
      </c>
      <c r="F18" s="7">
        <f t="shared" si="5"/>
        <v>0.21990740740740741</v>
      </c>
      <c r="G18" s="7">
        <f t="shared" si="5"/>
        <v>0.24305555555555555</v>
      </c>
      <c r="H18" s="7">
        <f t="shared" si="5"/>
        <v>0.26620370370370372</v>
      </c>
      <c r="I18" s="7">
        <f t="shared" si="5"/>
        <v>0.28935185185185186</v>
      </c>
      <c r="J18" s="7">
        <f t="shared" si="5"/>
        <v>0.3125</v>
      </c>
      <c r="K18" s="7">
        <f t="shared" si="5"/>
        <v>0.33564814814814814</v>
      </c>
      <c r="L18" s="7">
        <f t="shared" si="5"/>
        <v>0.35879629629629628</v>
      </c>
      <c r="M18" s="7">
        <f t="shared" si="5"/>
        <v>0.38194444444444442</v>
      </c>
      <c r="N18" s="7">
        <f t="shared" si="5"/>
        <v>0.40509259259259262</v>
      </c>
      <c r="O18" s="7">
        <f t="shared" si="5"/>
        <v>0.43402777777777779</v>
      </c>
      <c r="P18" s="7">
        <f t="shared" si="5"/>
        <v>0.46296296296296297</v>
      </c>
      <c r="Q18" s="7">
        <f t="shared" si="5"/>
        <v>0.49768518518518517</v>
      </c>
      <c r="R18" s="7">
        <f t="shared" si="5"/>
        <v>0.53240740740740744</v>
      </c>
      <c r="S18" s="7">
        <f t="shared" si="5"/>
        <v>0.56712962962962965</v>
      </c>
      <c r="T18" s="7">
        <f t="shared" si="5"/>
        <v>0.60185185185185186</v>
      </c>
      <c r="U18" s="7">
        <f t="shared" si="5"/>
        <v>0.63657407407407407</v>
      </c>
      <c r="V18" s="7">
        <f t="shared" si="5"/>
        <v>0.67129629629629628</v>
      </c>
      <c r="W18" s="7">
        <f t="shared" si="5"/>
        <v>0.70601851851851849</v>
      </c>
      <c r="X18" s="7">
        <f t="shared" si="5"/>
        <v>0.7407407407407407</v>
      </c>
      <c r="Y18" s="7">
        <f t="shared" si="5"/>
        <v>0.77546296296296291</v>
      </c>
      <c r="Z18" s="7">
        <f t="shared" si="5"/>
        <v>0.81018518518518523</v>
      </c>
    </row>
    <row r="19" spans="1:26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t="s">
        <v>21</v>
      </c>
      <c r="B20" s="2">
        <f>ROUNDUP(B3*'Reference Data'!$B$5,0)</f>
        <v>75817000</v>
      </c>
      <c r="C20" s="2">
        <f>ROUNDUP(C3*'Reference Data'!$B$5,0)</f>
        <v>162465000</v>
      </c>
      <c r="D20" s="2">
        <f>ROUNDUP(D3*'Reference Data'!$B$5,0)</f>
        <v>324930000</v>
      </c>
      <c r="E20" s="2">
        <f>ROUNDUP(E3*'Reference Data'!$B$5,0)</f>
        <v>368254000</v>
      </c>
      <c r="F20" s="2">
        <f>ROUNDUP(F3*'Reference Data'!$B$5,0)</f>
        <v>411578000</v>
      </c>
      <c r="G20" s="2">
        <f>ROUNDUP(G3*'Reference Data'!$B$5,0)</f>
        <v>454902000</v>
      </c>
      <c r="H20" s="2">
        <f>ROUNDUP(H3*'Reference Data'!$B$5,0)</f>
        <v>498226000</v>
      </c>
      <c r="I20" s="2">
        <f>ROUNDUP(I3*'Reference Data'!$B$5,0)</f>
        <v>541550000</v>
      </c>
      <c r="J20" s="2">
        <f>ROUNDUP(J3*'Reference Data'!$B$5,0)</f>
        <v>584874000</v>
      </c>
      <c r="K20" s="2">
        <f>ROUNDUP(K3*'Reference Data'!$B$5,0)</f>
        <v>628198000</v>
      </c>
      <c r="L20" s="2">
        <f>ROUNDUP(L3*'Reference Data'!$B$5,0)</f>
        <v>671522000</v>
      </c>
      <c r="M20" s="2">
        <f>ROUNDUP(M3*'Reference Data'!$B$5,0)</f>
        <v>714846000</v>
      </c>
      <c r="N20" s="2">
        <f>ROUNDUP(N3*'Reference Data'!$B$5,0)</f>
        <v>758170000</v>
      </c>
      <c r="O20" s="2">
        <f>ROUNDUP(O3*'Reference Data'!$B$5,0)</f>
        <v>812325000</v>
      </c>
      <c r="P20" s="2">
        <f>ROUNDUP(P3*'Reference Data'!$B$5,0)</f>
        <v>866480000</v>
      </c>
      <c r="Q20" s="2">
        <f>ROUNDUP(Q3*'Reference Data'!$B$5,0)</f>
        <v>931466000</v>
      </c>
      <c r="R20" s="2">
        <f>ROUNDUP(R3*'Reference Data'!$B$5,0)</f>
        <v>996452000</v>
      </c>
      <c r="S20" s="2">
        <f>ROUNDUP(S3*'Reference Data'!$B$5,0)</f>
        <v>1061438000</v>
      </c>
      <c r="T20" s="2">
        <f>ROUNDUP(T3*'Reference Data'!$B$5,0)</f>
        <v>1126424000</v>
      </c>
      <c r="U20" s="2">
        <f>ROUNDUP(U3*'Reference Data'!$B$5,0)</f>
        <v>1191410000</v>
      </c>
      <c r="V20" s="2">
        <f>ROUNDUP(V3*'Reference Data'!$B$5,0)</f>
        <v>1256396000</v>
      </c>
      <c r="W20" s="2">
        <f>ROUNDUP(W3*'Reference Data'!$B$5,0)</f>
        <v>1321382000</v>
      </c>
      <c r="X20" s="2">
        <f>ROUNDUP(X3*'Reference Data'!$B$5,0)</f>
        <v>1386368000</v>
      </c>
      <c r="Y20" s="2">
        <f>ROUNDUP(Y3*'Reference Data'!$B$5,0)</f>
        <v>1451354000</v>
      </c>
      <c r="Z20" s="2">
        <f>ROUNDUP(Z3*'Reference Data'!$B$5,0)</f>
        <v>1516340000</v>
      </c>
    </row>
    <row r="21" spans="1:26">
      <c r="A21" t="s">
        <v>15</v>
      </c>
      <c r="B21" s="1">
        <f>(B20*'Reference Data'!$B$9*'Reference Data'!$B$10)/(5*60)</f>
        <v>40.435733333333332</v>
      </c>
      <c r="C21" s="1">
        <f>(C20*'Reference Data'!$B$9*'Reference Data'!$B$10)/(5*60)</f>
        <v>86.64800000000001</v>
      </c>
      <c r="D21" s="1">
        <f>(D20*'Reference Data'!$B$9*'Reference Data'!$B$10)/(5*60)</f>
        <v>173.29600000000002</v>
      </c>
      <c r="E21" s="1">
        <f>(E20*'Reference Data'!$B$9*'Reference Data'!$B$10)/(5*60)</f>
        <v>196.40213333333332</v>
      </c>
      <c r="F21" s="1">
        <f>(F20*'Reference Data'!$B$9*'Reference Data'!$B$10)/(5*60)</f>
        <v>219.50826666666666</v>
      </c>
      <c r="G21" s="1">
        <f>(G20*'Reference Data'!$B$9*'Reference Data'!$B$10)/(5*60)</f>
        <v>242.61440000000002</v>
      </c>
      <c r="H21" s="1">
        <f>(H20*'Reference Data'!$B$9*'Reference Data'!$B$10)/(5*60)</f>
        <v>265.72053333333332</v>
      </c>
      <c r="I21" s="1">
        <f>(I20*'Reference Data'!$B$9*'Reference Data'!$B$10)/(5*60)</f>
        <v>288.82666666666665</v>
      </c>
      <c r="J21" s="1">
        <f>(J20*'Reference Data'!$B$9*'Reference Data'!$B$10)/(5*60)</f>
        <v>311.93279999999999</v>
      </c>
      <c r="K21" s="1">
        <f>(K20*'Reference Data'!$B$9*'Reference Data'!$B$10)/(5*60)</f>
        <v>335.03893333333338</v>
      </c>
      <c r="L21" s="1">
        <f>(L20*'Reference Data'!$B$9*'Reference Data'!$B$10)/(5*60)</f>
        <v>358.14506666666671</v>
      </c>
      <c r="M21" s="1">
        <f>(M20*'Reference Data'!$B$9*'Reference Data'!$B$10)/(5*60)</f>
        <v>381.25119999999998</v>
      </c>
      <c r="N21" s="1">
        <f>(N20*'Reference Data'!$B$9*'Reference Data'!$B$10)/(5*60)</f>
        <v>404.35733333333332</v>
      </c>
      <c r="O21" s="1">
        <f>(O20*'Reference Data'!$B$9*'Reference Data'!$B$10)/(5*60)</f>
        <v>433.24</v>
      </c>
      <c r="P21" s="1">
        <f>(P20*'Reference Data'!$B$9*'Reference Data'!$B$10)/(5*60)</f>
        <v>462.12266666666665</v>
      </c>
      <c r="Q21" s="1">
        <f>(Q20*'Reference Data'!$B$9*'Reference Data'!$B$10)/(5*60)</f>
        <v>496.78186666666664</v>
      </c>
      <c r="R21" s="1">
        <f>(R20*'Reference Data'!$B$9*'Reference Data'!$B$10)/(5*60)</f>
        <v>531.44106666666664</v>
      </c>
      <c r="S21" s="1">
        <f>(S20*'Reference Data'!$B$9*'Reference Data'!$B$10)/(5*60)</f>
        <v>566.1002666666667</v>
      </c>
      <c r="T21" s="1">
        <f>(T20*'Reference Data'!$B$9*'Reference Data'!$B$10)/(5*60)</f>
        <v>600.75946666666664</v>
      </c>
      <c r="U21" s="1">
        <f>(U20*'Reference Data'!$B$9*'Reference Data'!$B$10)/(5*60)</f>
        <v>635.4186666666667</v>
      </c>
      <c r="V21" s="1">
        <f>(V20*'Reference Data'!$B$9*'Reference Data'!$B$10)/(5*60)</f>
        <v>670.07786666666675</v>
      </c>
      <c r="W21" s="1">
        <f>(W20*'Reference Data'!$B$9*'Reference Data'!$B$10)/(5*60)</f>
        <v>704.73706666666669</v>
      </c>
      <c r="X21" s="1">
        <f>(X20*'Reference Data'!$B$9*'Reference Data'!$B$10)/(5*60)</f>
        <v>739.39626666666663</v>
      </c>
      <c r="Y21" s="1">
        <f>(Y20*'Reference Data'!$B$9*'Reference Data'!$B$10)/(5*60)</f>
        <v>774.05546666666669</v>
      </c>
      <c r="Z21" s="1">
        <f>(Z20*'Reference Data'!$B$9*'Reference Data'!$B$10)/(5*60)</f>
        <v>808.71466666666663</v>
      </c>
    </row>
    <row r="22" spans="1:26">
      <c r="A22" t="s">
        <v>14</v>
      </c>
      <c r="B22" s="1">
        <f>B20/(30*24*60*60)</f>
        <v>29.250385802469136</v>
      </c>
      <c r="C22" s="1">
        <f t="shared" ref="C22:Z22" si="6">C20/(30*24*60*60)</f>
        <v>62.679398148148145</v>
      </c>
      <c r="D22" s="1">
        <f t="shared" si="6"/>
        <v>125.35879629629629</v>
      </c>
      <c r="E22" s="1">
        <f t="shared" si="6"/>
        <v>142.0733024691358</v>
      </c>
      <c r="F22" s="1">
        <f t="shared" si="6"/>
        <v>158.78780864197532</v>
      </c>
      <c r="G22" s="1">
        <f t="shared" si="6"/>
        <v>175.50231481481481</v>
      </c>
      <c r="H22" s="1">
        <f t="shared" si="6"/>
        <v>192.21682098765433</v>
      </c>
      <c r="I22" s="1">
        <f t="shared" si="6"/>
        <v>208.93132716049382</v>
      </c>
      <c r="J22" s="1">
        <f t="shared" si="6"/>
        <v>225.64583333333334</v>
      </c>
      <c r="K22" s="1">
        <f t="shared" si="6"/>
        <v>242.36033950617283</v>
      </c>
      <c r="L22" s="1">
        <f t="shared" si="6"/>
        <v>259.07484567901236</v>
      </c>
      <c r="M22" s="1">
        <f t="shared" si="6"/>
        <v>275.78935185185185</v>
      </c>
      <c r="N22" s="1">
        <f t="shared" si="6"/>
        <v>292.50385802469134</v>
      </c>
      <c r="O22" s="1">
        <f t="shared" si="6"/>
        <v>313.39699074074076</v>
      </c>
      <c r="P22" s="1">
        <f t="shared" si="6"/>
        <v>334.29012345679013</v>
      </c>
      <c r="Q22" s="1">
        <f t="shared" si="6"/>
        <v>359.36188271604937</v>
      </c>
      <c r="R22" s="1">
        <f t="shared" si="6"/>
        <v>384.43364197530866</v>
      </c>
      <c r="S22" s="1">
        <f t="shared" si="6"/>
        <v>409.5054012345679</v>
      </c>
      <c r="T22" s="1">
        <f t="shared" si="6"/>
        <v>434.57716049382714</v>
      </c>
      <c r="U22" s="1">
        <f t="shared" si="6"/>
        <v>459.64891975308643</v>
      </c>
      <c r="V22" s="1">
        <f t="shared" si="6"/>
        <v>484.72067901234567</v>
      </c>
      <c r="W22" s="1">
        <f t="shared" si="6"/>
        <v>509.79243827160496</v>
      </c>
      <c r="X22" s="1">
        <f t="shared" si="6"/>
        <v>534.8641975308642</v>
      </c>
      <c r="Y22" s="1">
        <f t="shared" si="6"/>
        <v>559.93595679012344</v>
      </c>
      <c r="Z22" s="1">
        <f t="shared" si="6"/>
        <v>585.00771604938268</v>
      </c>
    </row>
    <row r="24" spans="1:26">
      <c r="A24" t="s">
        <v>24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A37" sqref="A37"/>
    </sheetView>
  </sheetViews>
  <sheetFormatPr defaultColWidth="8.875" defaultRowHeight="15"/>
  <cols>
    <col min="1" max="1" width="59.625" style="14" customWidth="1"/>
    <col min="2" max="2" width="21.125" style="14" bestFit="1" customWidth="1"/>
    <col min="3" max="3" width="14.5" style="14" customWidth="1"/>
    <col min="4" max="4" width="8.875" style="14"/>
    <col min="5" max="5" width="11" style="14" bestFit="1" customWidth="1"/>
    <col min="6" max="16384" width="8.875" style="14"/>
  </cols>
  <sheetData>
    <row r="1" spans="1:5">
      <c r="A1" s="52" t="s">
        <v>90</v>
      </c>
      <c r="B1" s="52"/>
      <c r="C1" s="52"/>
      <c r="D1" s="52"/>
      <c r="E1" s="40"/>
    </row>
    <row r="3" spans="1:5" ht="15.75">
      <c r="A3" s="29" t="s">
        <v>74</v>
      </c>
      <c r="B3" s="36">
        <f>'Reference Data'!B14</f>
        <v>20000000</v>
      </c>
      <c r="C3" s="34"/>
    </row>
    <row r="4" spans="1:5">
      <c r="A4" s="31" t="s">
        <v>73</v>
      </c>
      <c r="B4" s="39">
        <f>MAX('Transaction Details'!B3:Z3)</f>
        <v>70000</v>
      </c>
    </row>
    <row r="6" spans="1:5">
      <c r="B6" s="29" t="s">
        <v>89</v>
      </c>
      <c r="C6" s="29" t="s">
        <v>88</v>
      </c>
    </row>
    <row r="7" spans="1:5" ht="15.75">
      <c r="A7" s="31" t="s">
        <v>87</v>
      </c>
      <c r="B7" s="30">
        <f>B3*'Reference Data'!B3</f>
        <v>1400000000</v>
      </c>
      <c r="C7" s="34">
        <f>(B7*'Reference Data'!$B$7*'Reference Data'!$B$8)/(5*60)</f>
        <v>14000</v>
      </c>
      <c r="E7" s="34"/>
    </row>
    <row r="8" spans="1:5" ht="15.75">
      <c r="A8" s="31" t="s">
        <v>86</v>
      </c>
      <c r="B8" s="30">
        <f>B3*'Reference Data'!B4</f>
        <v>600000000</v>
      </c>
      <c r="C8" s="34">
        <f>(B8*'Reference Data'!$B$7*'Reference Data'!$B$8)/(5*60)</f>
        <v>6000</v>
      </c>
    </row>
    <row r="9" spans="1:5" ht="15.75">
      <c r="A9" s="31" t="s">
        <v>102</v>
      </c>
      <c r="B9" s="48" t="s">
        <v>100</v>
      </c>
      <c r="C9" s="34">
        <f>'Reference Data'!B12</f>
        <v>3500</v>
      </c>
    </row>
    <row r="10" spans="1:5" ht="15.75">
      <c r="A10" s="31" t="s">
        <v>103</v>
      </c>
      <c r="B10" s="38">
        <f>'Reference Data'!B19</f>
        <v>13685760000000</v>
      </c>
      <c r="C10" s="35">
        <f>(B10*'Reference Data'!B9*'Reference Data'!B10)/(5*60)</f>
        <v>7299072</v>
      </c>
    </row>
    <row r="11" spans="1:5" ht="15.75">
      <c r="A11" s="31"/>
      <c r="B11" s="37"/>
    </row>
    <row r="12" spans="1:5" ht="15.75">
      <c r="A12" s="31" t="s">
        <v>85</v>
      </c>
      <c r="B12" s="30">
        <f>B4*'Reference Data'!B3</f>
        <v>4900000</v>
      </c>
      <c r="C12" s="14">
        <f>(B12*'Reference Data'!$B$7*'Reference Data'!$B$8)/(5*60)</f>
        <v>49</v>
      </c>
    </row>
    <row r="13" spans="1:5" ht="15.75">
      <c r="A13" s="31" t="s">
        <v>84</v>
      </c>
      <c r="B13" s="36">
        <f>B4*'Reference Data'!B4</f>
        <v>2100000</v>
      </c>
      <c r="C13" s="14">
        <f>(B13*'Reference Data'!$B$7*'Reference Data'!$B$8)/(5*60)</f>
        <v>21</v>
      </c>
    </row>
    <row r="14" spans="1:5">
      <c r="A14" s="31" t="s">
        <v>99</v>
      </c>
      <c r="B14" s="49" t="s">
        <v>100</v>
      </c>
      <c r="C14" s="33">
        <f>B4/B3*'Reference Data'!B12</f>
        <v>12.25</v>
      </c>
    </row>
    <row r="15" spans="1:5" ht="15.75">
      <c r="A15" s="31" t="s">
        <v>83</v>
      </c>
      <c r="B15" s="34">
        <f>B4*'Reference Data'!B5</f>
        <v>1516340000</v>
      </c>
      <c r="C15" s="35">
        <f>(B15*'Reference Data'!B9*'Reference Data'!B10)/(5*60)</f>
        <v>808.71466666666663</v>
      </c>
    </row>
    <row r="16" spans="1:5">
      <c r="A16" s="31" t="s">
        <v>82</v>
      </c>
      <c r="B16" s="34">
        <f>B15*10</f>
        <v>15163400000</v>
      </c>
      <c r="C16" s="33">
        <f>C15*10</f>
        <v>8087.1466666666665</v>
      </c>
    </row>
    <row r="18" spans="1:3">
      <c r="A18" s="31" t="s">
        <v>81</v>
      </c>
      <c r="B18" s="50">
        <f>B12/B7</f>
        <v>3.5000000000000001E-3</v>
      </c>
      <c r="C18" s="32" t="s">
        <v>77</v>
      </c>
    </row>
    <row r="19" spans="1:3">
      <c r="A19" s="31" t="s">
        <v>80</v>
      </c>
      <c r="B19" s="50">
        <f>B13/B8</f>
        <v>3.5000000000000001E-3</v>
      </c>
      <c r="C19" s="32" t="s">
        <v>77</v>
      </c>
    </row>
    <row r="20" spans="1:3">
      <c r="A20" s="31" t="s">
        <v>101</v>
      </c>
      <c r="B20" s="50">
        <f>C14/C9</f>
        <v>3.5000000000000001E-3</v>
      </c>
      <c r="C20" s="32" t="s">
        <v>77</v>
      </c>
    </row>
    <row r="21" spans="1:3" ht="15.75">
      <c r="A21" s="31" t="s">
        <v>79</v>
      </c>
      <c r="B21" s="51">
        <f>B15/B10</f>
        <v>1.107969159184437E-4</v>
      </c>
    </row>
    <row r="22" spans="1:3">
      <c r="A22" s="31" t="s">
        <v>78</v>
      </c>
      <c r="B22" s="50">
        <f>B16/B10</f>
        <v>1.107969159184437E-3</v>
      </c>
      <c r="C22" s="32" t="s">
        <v>77</v>
      </c>
    </row>
    <row r="25" spans="1:3">
      <c r="A25" s="31" t="s">
        <v>104</v>
      </c>
    </row>
    <row r="27" spans="1:3">
      <c r="A27" s="29" t="s">
        <v>76</v>
      </c>
    </row>
  </sheetData>
  <mergeCells count="1">
    <mergeCell ref="A1:D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60" sqref="E60"/>
    </sheetView>
  </sheetViews>
  <sheetFormatPr defaultColWidth="8.875" defaultRowHeight="15.75"/>
  <cols>
    <col min="1" max="1" width="41.5" style="14" bestFit="1" customWidth="1"/>
    <col min="2" max="2" width="11.125" style="14" bestFit="1" customWidth="1"/>
    <col min="3" max="3" width="5.125" style="15" bestFit="1" customWidth="1"/>
    <col min="4" max="4" width="10.375" style="15" bestFit="1" customWidth="1"/>
    <col min="5" max="5" width="12.125" style="14" bestFit="1" customWidth="1"/>
    <col min="6" max="16384" width="8.875" style="14"/>
  </cols>
  <sheetData>
    <row r="1" spans="1:5" ht="15">
      <c r="A1" s="52" t="s">
        <v>75</v>
      </c>
      <c r="B1" s="52"/>
      <c r="C1" s="52"/>
      <c r="D1" s="52"/>
      <c r="E1" s="52"/>
    </row>
    <row r="3" spans="1:5">
      <c r="A3" s="29" t="s">
        <v>97</v>
      </c>
      <c r="B3" s="30">
        <f>'Reference Data'!B15</f>
        <v>50000000</v>
      </c>
    </row>
    <row r="4" spans="1:5">
      <c r="A4" s="31" t="s">
        <v>73</v>
      </c>
      <c r="B4" s="39">
        <f>MAX('Transaction Details'!B3:Z3)</f>
        <v>70000</v>
      </c>
    </row>
    <row r="5" spans="1:5">
      <c r="A5" s="29" t="s">
        <v>72</v>
      </c>
      <c r="B5" s="28">
        <f>E53/D53</f>
        <v>1.4000000000000002E-3</v>
      </c>
    </row>
    <row r="7" spans="1:5" ht="45.75" customHeight="1">
      <c r="A7" s="54" t="s">
        <v>71</v>
      </c>
      <c r="B7" s="54" t="s">
        <v>70</v>
      </c>
      <c r="C7" s="53" t="s">
        <v>69</v>
      </c>
      <c r="D7" s="53"/>
      <c r="E7" s="27" t="s">
        <v>68</v>
      </c>
    </row>
    <row r="8" spans="1:5" ht="30">
      <c r="A8" s="54"/>
      <c r="B8" s="54"/>
      <c r="C8" s="26" t="s">
        <v>67</v>
      </c>
      <c r="D8" s="25" t="s">
        <v>66</v>
      </c>
      <c r="E8" s="25" t="s">
        <v>66</v>
      </c>
    </row>
    <row r="9" spans="1:5">
      <c r="A9" s="23" t="s">
        <v>65</v>
      </c>
      <c r="B9" s="19"/>
      <c r="C9" s="18"/>
      <c r="D9" s="18"/>
      <c r="E9" s="19"/>
    </row>
    <row r="10" spans="1:5">
      <c r="A10" s="19" t="s">
        <v>64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0.1008</v>
      </c>
    </row>
    <row r="11" spans="1:5">
      <c r="A11" s="19" t="s">
        <v>63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0.16800000000000001</v>
      </c>
    </row>
    <row r="12" spans="1:5">
      <c r="A12" s="19" t="s">
        <v>62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0.23519999999999999</v>
      </c>
    </row>
    <row r="13" spans="1:5">
      <c r="A13" s="19" t="s">
        <v>61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0.16800000000000001</v>
      </c>
    </row>
    <row r="14" spans="1:5">
      <c r="A14" s="23" t="s">
        <v>60</v>
      </c>
      <c r="B14" s="19"/>
      <c r="C14" s="18"/>
      <c r="D14" s="22"/>
      <c r="E14" s="21"/>
    </row>
    <row r="15" spans="1:5">
      <c r="A15" s="19" t="s">
        <v>59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0.33600000000000002</v>
      </c>
    </row>
    <row r="16" spans="1:5">
      <c r="A16" s="19" t="s">
        <v>58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1.008</v>
      </c>
    </row>
    <row r="17" spans="1:5">
      <c r="A17" s="23" t="s">
        <v>57</v>
      </c>
      <c r="B17" s="19"/>
      <c r="C17" s="18"/>
      <c r="D17" s="22"/>
      <c r="E17" s="21"/>
    </row>
    <row r="18" spans="1:5">
      <c r="A18" s="19" t="s">
        <v>56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0.33600000000000002</v>
      </c>
    </row>
    <row r="19" spans="1:5">
      <c r="A19" s="19" t="s">
        <v>55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0.33600000000000002</v>
      </c>
    </row>
    <row r="20" spans="1:5">
      <c r="A20" s="19" t="s">
        <v>54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0.67200000000000004</v>
      </c>
    </row>
    <row r="21" spans="1:5">
      <c r="A21" s="23" t="s">
        <v>53</v>
      </c>
      <c r="B21" s="19"/>
      <c r="C21" s="18"/>
      <c r="D21" s="22"/>
      <c r="E21" s="21"/>
    </row>
    <row r="22" spans="1:5">
      <c r="A22" s="19" t="s">
        <v>52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8.4000000000000005E-2</v>
      </c>
    </row>
    <row r="23" spans="1:5">
      <c r="A23" s="19" t="s">
        <v>51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0.16800000000000001</v>
      </c>
    </row>
    <row r="24" spans="1:5">
      <c r="A24" s="19" t="s">
        <v>50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0.16800000000000001</v>
      </c>
    </row>
    <row r="25" spans="1:5">
      <c r="A25" s="19" t="s">
        <v>49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1.3440000000000001</v>
      </c>
    </row>
    <row r="26" spans="1:5">
      <c r="A26" s="23" t="s">
        <v>48</v>
      </c>
      <c r="B26" s="19"/>
      <c r="C26" s="18"/>
      <c r="D26" s="22"/>
      <c r="E26" s="21"/>
    </row>
    <row r="27" spans="1:5">
      <c r="A27" s="19" t="s">
        <v>47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0.33600000000000002</v>
      </c>
    </row>
    <row r="28" spans="1:5">
      <c r="A28" s="24" t="s">
        <v>46</v>
      </c>
      <c r="B28" s="19"/>
      <c r="C28" s="18"/>
      <c r="D28" s="22"/>
      <c r="E28" s="21"/>
    </row>
    <row r="29" spans="1:5">
      <c r="A29" s="19" t="s">
        <v>45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0.33600000000000002</v>
      </c>
    </row>
    <row r="30" spans="1:5">
      <c r="A30" s="19" t="s">
        <v>44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2.6880000000000002</v>
      </c>
    </row>
    <row r="31" spans="1:5">
      <c r="A31" s="19" t="s">
        <v>43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0.33600000000000002</v>
      </c>
    </row>
    <row r="32" spans="1:5">
      <c r="A32" s="19" t="s">
        <v>42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1.3440000000000001</v>
      </c>
    </row>
    <row r="33" spans="1:5">
      <c r="A33" s="24" t="s">
        <v>41</v>
      </c>
      <c r="B33" s="19"/>
      <c r="C33" s="18"/>
      <c r="D33" s="22"/>
      <c r="E33" s="21"/>
    </row>
    <row r="34" spans="1:5">
      <c r="A34" s="19" t="s">
        <v>40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0.33600000000000002</v>
      </c>
    </row>
    <row r="35" spans="1:5">
      <c r="A35" s="19" t="s">
        <v>37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0.67200000000000004</v>
      </c>
    </row>
    <row r="36" spans="1:5">
      <c r="A36" s="19" t="s">
        <v>36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0.67200000000000004</v>
      </c>
    </row>
    <row r="37" spans="1:5">
      <c r="A37" s="19" t="s">
        <v>35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0.67200000000000004</v>
      </c>
    </row>
    <row r="38" spans="1:5">
      <c r="A38" s="19" t="s">
        <v>39</v>
      </c>
      <c r="B38" s="19"/>
      <c r="C38" s="18"/>
      <c r="D38" s="22"/>
      <c r="E38" s="21"/>
    </row>
    <row r="39" spans="1:5">
      <c r="A39" s="19" t="s">
        <v>38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0.33600000000000002</v>
      </c>
    </row>
    <row r="40" spans="1:5">
      <c r="A40" s="19" t="s">
        <v>37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0.67200000000000004</v>
      </c>
    </row>
    <row r="41" spans="1:5">
      <c r="A41" s="19" t="s">
        <v>36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0.33600000000000002</v>
      </c>
    </row>
    <row r="42" spans="1:5">
      <c r="A42" s="19" t="s">
        <v>35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0.33600000000000002</v>
      </c>
    </row>
    <row r="43" spans="1:5">
      <c r="A43" s="23" t="s">
        <v>34</v>
      </c>
      <c r="B43" s="19"/>
      <c r="C43" s="18"/>
      <c r="D43" s="22"/>
      <c r="E43" s="21"/>
    </row>
    <row r="44" spans="1:5">
      <c r="A44" s="19" t="s">
        <v>33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0.16800000000000001</v>
      </c>
    </row>
    <row r="45" spans="1:5">
      <c r="A45" s="19" t="s">
        <v>32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0.33600000000000002</v>
      </c>
    </row>
    <row r="46" spans="1:5">
      <c r="A46" s="19" t="s">
        <v>31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1.008</v>
      </c>
    </row>
    <row r="47" spans="1:5">
      <c r="A47" s="19" t="s">
        <v>30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0.33600000000000002</v>
      </c>
    </row>
    <row r="48" spans="1:5">
      <c r="A48" s="23" t="s">
        <v>29</v>
      </c>
      <c r="B48" s="19"/>
      <c r="C48" s="18"/>
      <c r="D48" s="22"/>
      <c r="E48" s="21"/>
    </row>
    <row r="49" spans="1:5">
      <c r="A49" s="19" t="s">
        <v>28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0.33600000000000002</v>
      </c>
    </row>
    <row r="50" spans="1:5">
      <c r="A50" s="19" t="s">
        <v>27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0.33600000000000002</v>
      </c>
    </row>
    <row r="51" spans="1:5">
      <c r="A51" s="19" t="s">
        <v>26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1.3440000000000001</v>
      </c>
    </row>
    <row r="52" spans="1:5">
      <c r="A52" s="19"/>
      <c r="B52" s="19"/>
      <c r="C52" s="18"/>
      <c r="D52" s="22"/>
      <c r="E52" s="21"/>
    </row>
    <row r="53" spans="1:5">
      <c r="A53" s="20" t="s">
        <v>25</v>
      </c>
      <c r="B53" s="19"/>
      <c r="C53" s="18"/>
      <c r="D53" s="17">
        <f>SUM(D9:D51)</f>
        <v>12900</v>
      </c>
      <c r="E53" s="16">
        <f>SUM(E9:E51)</f>
        <v>18.060000000000002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1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6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98</v>
      </c>
      <c r="B12" s="47">
        <v>3500</v>
      </c>
    </row>
    <row r="14" spans="1:6">
      <c r="A14" s="41" t="s">
        <v>91</v>
      </c>
      <c r="B14" s="42">
        <v>20000000</v>
      </c>
    </row>
    <row r="15" spans="1:6">
      <c r="A15" s="45" t="s">
        <v>96</v>
      </c>
      <c r="B15" s="42">
        <v>50000000</v>
      </c>
    </row>
    <row r="17" spans="1:2">
      <c r="A17" t="s">
        <v>92</v>
      </c>
      <c r="B17" s="43">
        <v>240</v>
      </c>
    </row>
    <row r="19" spans="1:2">
      <c r="A19" t="s">
        <v>95</v>
      </c>
      <c r="B19" s="44">
        <v>13685760000000</v>
      </c>
    </row>
  </sheetData>
  <customSheetViews>
    <customSheetView guid="{AA57F53F-F018-45C7-BB53-E7D408712C93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2313BBD9-5EBB-40F7-9B48-113B2C561A8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BBF56B5C-AB69-454B-80E1-9D193A01A6E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D99ECB47-4399-42F6-9B77-885DA9F4083B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5CDA1519-9BC4-431C-A804-8C8BCA6F7D6F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Anne-Mette Roed</cp:lastModifiedBy>
  <dcterms:created xsi:type="dcterms:W3CDTF">2011-09-26T05:28:14Z</dcterms:created>
  <dcterms:modified xsi:type="dcterms:W3CDTF">2012-03-26T09:55:25Z</dcterms:modified>
</cp:coreProperties>
</file>