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showInkAnnotation="0" autoCompressPictures="0"/>
  <bookViews>
    <workbookView xWindow="19180" yWindow="0" windowWidth="19140" windowHeight="23560" tabRatio="847"/>
  </bookViews>
  <sheets>
    <sheet name="Transaction Details" sheetId="13" r:id="rId1"/>
    <sheet name="Registry Resources Allocations" sheetId="15" r:id="rId2"/>
    <sheet name="Staff Resource Allocations" sheetId="14" r:id="rId3"/>
    <sheet name="Reference Data" sheetId="11" r:id="rId4"/>
  </sheets>
  <definedNames>
    <definedName name="Fixed_Variable">#REF!</definedName>
    <definedName name="Yes_No">#REF!</definedName>
  </definedNames>
  <calcPr calcId="140001" concurrentCalc="0"/>
  <customWorkbookViews>
    <customWorkbookView name="Jeremy Ebbels - Personal View" guid="{AA57F53F-F018-45C7-BB53-E7D408712C93}" mergeInterval="0" personalView="1" maximized="1" xWindow="1" yWindow="1" windowWidth="1280" windowHeight="802" tabRatio="520" activeSheetId="1"/>
    <customWorkbookView name="Ryan Baker - Personal View" guid="{2313BBD9-5EBB-40F7-9B48-113B2C561A8A}" mergeInterval="0" personalView="1" maximized="1" windowWidth="1680" windowHeight="803" tabRatio="520" activeSheetId="1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4" l="1"/>
  <c r="B4" i="15"/>
  <c r="C10" i="15"/>
  <c r="AA5" i="13"/>
  <c r="AB5" i="13"/>
  <c r="AC5" i="13"/>
  <c r="AD5" i="13"/>
  <c r="AE5" i="13"/>
  <c r="AF5" i="13"/>
  <c r="AG5" i="13"/>
  <c r="AH5" i="13"/>
  <c r="AI5" i="13"/>
  <c r="AJ5" i="13"/>
  <c r="AK5" i="13"/>
  <c r="AL5" i="13"/>
  <c r="AA6" i="13"/>
  <c r="AB6" i="13"/>
  <c r="AC6" i="13"/>
  <c r="AD6" i="13"/>
  <c r="AE6" i="13"/>
  <c r="AF6" i="13"/>
  <c r="AG6" i="13"/>
  <c r="AH6" i="13"/>
  <c r="AI6" i="13"/>
  <c r="AJ6" i="13"/>
  <c r="AK6" i="13"/>
  <c r="AL6" i="13"/>
  <c r="AA12" i="13"/>
  <c r="AA13" i="13"/>
  <c r="AB12" i="13"/>
  <c r="AB13" i="13"/>
  <c r="AC12" i="13"/>
  <c r="AC13" i="13"/>
  <c r="AD12" i="13"/>
  <c r="AD13" i="13"/>
  <c r="AE12" i="13"/>
  <c r="AE14" i="13"/>
  <c r="AF12" i="13"/>
  <c r="AG12" i="13"/>
  <c r="AG14" i="13"/>
  <c r="AH12" i="13"/>
  <c r="AI12" i="13"/>
  <c r="AI13" i="13"/>
  <c r="AJ12" i="13"/>
  <c r="AK12" i="13"/>
  <c r="AK13" i="13"/>
  <c r="AL12" i="13"/>
  <c r="AL13" i="13"/>
  <c r="AE13" i="13"/>
  <c r="AF13" i="13"/>
  <c r="AH13" i="13"/>
  <c r="AJ13" i="13"/>
  <c r="AA14" i="13"/>
  <c r="AC14" i="13"/>
  <c r="AD14" i="13"/>
  <c r="AF14" i="13"/>
  <c r="AH14" i="13"/>
  <c r="AJ14" i="13"/>
  <c r="AA16" i="13"/>
  <c r="AA17" i="13"/>
  <c r="AB16" i="13"/>
  <c r="AB17" i="13"/>
  <c r="AC16" i="13"/>
  <c r="AC17" i="13"/>
  <c r="AD16" i="13"/>
  <c r="AD17" i="13"/>
  <c r="AE16" i="13"/>
  <c r="AF16" i="13"/>
  <c r="AF18" i="13"/>
  <c r="AG16" i="13"/>
  <c r="AG17" i="13"/>
  <c r="AH16" i="13"/>
  <c r="AH18" i="13"/>
  <c r="AI16" i="13"/>
  <c r="AI18" i="13"/>
  <c r="AJ16" i="13"/>
  <c r="AJ18" i="13"/>
  <c r="AK16" i="13"/>
  <c r="AK17" i="13"/>
  <c r="AL16" i="13"/>
  <c r="AL17" i="13"/>
  <c r="AE17" i="13"/>
  <c r="AH17" i="13"/>
  <c r="AI17" i="13"/>
  <c r="AC18" i="13"/>
  <c r="AE18" i="13"/>
  <c r="AA20" i="13"/>
  <c r="AA21" i="13"/>
  <c r="AB20" i="13"/>
  <c r="AB22" i="13"/>
  <c r="AC20" i="13"/>
  <c r="AC21" i="13"/>
  <c r="AD20" i="13"/>
  <c r="AD22" i="13"/>
  <c r="AE20" i="13"/>
  <c r="AE21" i="13"/>
  <c r="AF20" i="13"/>
  <c r="AG20" i="13"/>
  <c r="AH20" i="13"/>
  <c r="AI20" i="13"/>
  <c r="AJ20" i="13"/>
  <c r="AK20" i="13"/>
  <c r="AK21" i="13"/>
  <c r="AL20" i="13"/>
  <c r="AL21" i="13"/>
  <c r="AD21" i="13"/>
  <c r="AF21" i="13"/>
  <c r="AG21" i="13"/>
  <c r="AH21" i="13"/>
  <c r="AI21" i="13"/>
  <c r="AJ21" i="13"/>
  <c r="AC22" i="13"/>
  <c r="AF22" i="13"/>
  <c r="AG22" i="13"/>
  <c r="AH22" i="13"/>
  <c r="AI22" i="13"/>
  <c r="AJ22" i="13"/>
  <c r="AK22" i="13"/>
  <c r="AL18" i="13"/>
  <c r="AL22" i="13"/>
  <c r="AL14" i="13"/>
  <c r="AK18" i="13"/>
  <c r="AK14" i="13"/>
  <c r="AJ17" i="13"/>
  <c r="AI14" i="13"/>
  <c r="AG13" i="13"/>
  <c r="AG18" i="13"/>
  <c r="AF17" i="13"/>
  <c r="AE22" i="13"/>
  <c r="AD18" i="13"/>
  <c r="AA18" i="13"/>
  <c r="AA22" i="13"/>
  <c r="AB18" i="13"/>
  <c r="AB21" i="13"/>
  <c r="AB14" i="13"/>
  <c r="D8" i="13"/>
  <c r="P8" i="13"/>
  <c r="E8" i="13"/>
  <c r="Q8" i="13"/>
  <c r="F8" i="13"/>
  <c r="R8" i="13"/>
  <c r="G8" i="13"/>
  <c r="S8" i="13"/>
  <c r="H8" i="13"/>
  <c r="T9" i="13"/>
  <c r="I8" i="13"/>
  <c r="U8" i="13"/>
  <c r="J8" i="13"/>
  <c r="V8" i="13"/>
  <c r="K8" i="13"/>
  <c r="W9" i="13"/>
  <c r="L8" i="13"/>
  <c r="X9" i="13"/>
  <c r="M8" i="13"/>
  <c r="Y8" i="13"/>
  <c r="N8" i="13"/>
  <c r="Z8" i="13"/>
  <c r="C8" i="13"/>
  <c r="Z9" i="13"/>
  <c r="AL9" i="13"/>
  <c r="S9" i="13"/>
  <c r="AE8" i="13"/>
  <c r="AE9" i="13"/>
  <c r="R9" i="13"/>
  <c r="AD8" i="13"/>
  <c r="T8" i="13"/>
  <c r="V9" i="13"/>
  <c r="AH8" i="13"/>
  <c r="W8" i="13"/>
  <c r="X8" i="13"/>
  <c r="Y9" i="13"/>
  <c r="AK8" i="13"/>
  <c r="U9" i="13"/>
  <c r="AG8" i="13"/>
  <c r="Q9" i="13"/>
  <c r="AC9" i="13"/>
  <c r="C9" i="15"/>
  <c r="AG9" i="13"/>
  <c r="AL8" i="13"/>
  <c r="AL10" i="13"/>
  <c r="AK9" i="13"/>
  <c r="AK10" i="13"/>
  <c r="AJ9" i="13"/>
  <c r="AJ8" i="13"/>
  <c r="AI9" i="13"/>
  <c r="AI8" i="13"/>
  <c r="AH9" i="13"/>
  <c r="AH10" i="13"/>
  <c r="AG10" i="13"/>
  <c r="AF9" i="13"/>
  <c r="AF8" i="13"/>
  <c r="AD9" i="13"/>
  <c r="AD10" i="13"/>
  <c r="AC8" i="13"/>
  <c r="AC10" i="13"/>
  <c r="AE10" i="13"/>
  <c r="B3" i="14"/>
  <c r="AI10" i="13"/>
  <c r="AJ10" i="13"/>
  <c r="AF10" i="13"/>
  <c r="B10" i="15"/>
  <c r="D11" i="14"/>
  <c r="D12" i="14"/>
  <c r="D13" i="14"/>
  <c r="D15" i="14"/>
  <c r="D16" i="14"/>
  <c r="D18" i="14"/>
  <c r="D19" i="14"/>
  <c r="D20" i="14"/>
  <c r="D22" i="14"/>
  <c r="D23" i="14"/>
  <c r="D24" i="14"/>
  <c r="D25" i="14"/>
  <c r="D27" i="14"/>
  <c r="D29" i="14"/>
  <c r="D30" i="14"/>
  <c r="D31" i="14"/>
  <c r="D32" i="14"/>
  <c r="D34" i="14"/>
  <c r="D35" i="14"/>
  <c r="D36" i="14"/>
  <c r="D37" i="14"/>
  <c r="D39" i="14"/>
  <c r="D40" i="14"/>
  <c r="D41" i="14"/>
  <c r="D42" i="14"/>
  <c r="D44" i="14"/>
  <c r="D45" i="14"/>
  <c r="D46" i="14"/>
  <c r="D47" i="14"/>
  <c r="D49" i="14"/>
  <c r="D50" i="14"/>
  <c r="D51" i="14"/>
  <c r="D10" i="14"/>
  <c r="B3" i="15"/>
  <c r="B7" i="15"/>
  <c r="C7" i="15"/>
  <c r="B8" i="15"/>
  <c r="C8" i="15"/>
  <c r="C14" i="15"/>
  <c r="B20" i="15"/>
  <c r="B13" i="15"/>
  <c r="C13" i="15"/>
  <c r="B15" i="15"/>
  <c r="C15" i="15"/>
  <c r="B12" i="15"/>
  <c r="C12" i="15"/>
  <c r="C16" i="15"/>
  <c r="E10" i="14"/>
  <c r="E11" i="14"/>
  <c r="E12" i="14"/>
  <c r="E13" i="14"/>
  <c r="E15" i="14"/>
  <c r="E16" i="14"/>
  <c r="E18" i="14"/>
  <c r="E19" i="14"/>
  <c r="E20" i="14"/>
  <c r="E22" i="14"/>
  <c r="E23" i="14"/>
  <c r="E24" i="14"/>
  <c r="E25" i="14"/>
  <c r="E27" i="14"/>
  <c r="E29" i="14"/>
  <c r="E30" i="14"/>
  <c r="E31" i="14"/>
  <c r="E32" i="14"/>
  <c r="E34" i="14"/>
  <c r="E35" i="14"/>
  <c r="E36" i="14"/>
  <c r="E37" i="14"/>
  <c r="E39" i="14"/>
  <c r="E40" i="14"/>
  <c r="E41" i="14"/>
  <c r="E42" i="14"/>
  <c r="E44" i="14"/>
  <c r="E45" i="14"/>
  <c r="E46" i="14"/>
  <c r="E47" i="14"/>
  <c r="E49" i="14"/>
  <c r="E50" i="14"/>
  <c r="E51" i="14"/>
  <c r="B8" i="13"/>
  <c r="O8" i="13"/>
  <c r="O9" i="13"/>
  <c r="P9" i="13"/>
  <c r="B18" i="15"/>
  <c r="B19" i="15"/>
  <c r="B21" i="15"/>
  <c r="B16" i="15"/>
  <c r="B22" i="15"/>
  <c r="D53" i="14"/>
  <c r="AB9" i="13"/>
  <c r="AB8" i="13"/>
  <c r="AA8" i="13"/>
  <c r="AA9" i="13"/>
  <c r="E53" i="14"/>
  <c r="B5" i="14"/>
  <c r="AB10" i="13"/>
  <c r="AA10" i="13"/>
  <c r="B20" i="13"/>
  <c r="B5" i="13"/>
  <c r="B16" i="13"/>
  <c r="B6" i="13"/>
  <c r="B12" i="13"/>
  <c r="C20" i="13"/>
  <c r="C6" i="13"/>
  <c r="C5" i="13"/>
  <c r="C16" i="13"/>
  <c r="C12" i="13"/>
  <c r="B18" i="13"/>
  <c r="B17" i="13"/>
  <c r="B14" i="13"/>
  <c r="B10" i="13"/>
  <c r="B13" i="13"/>
  <c r="B22" i="13"/>
  <c r="B21" i="13"/>
  <c r="C18" i="13"/>
  <c r="C17" i="13"/>
  <c r="D20" i="13"/>
  <c r="D6" i="13"/>
  <c r="D5" i="13"/>
  <c r="D16" i="13"/>
  <c r="D12" i="13"/>
  <c r="C10" i="13"/>
  <c r="C13" i="13"/>
  <c r="C14" i="13"/>
  <c r="C22" i="13"/>
  <c r="C21" i="13"/>
  <c r="D17" i="13"/>
  <c r="D18" i="13"/>
  <c r="E16" i="13"/>
  <c r="E12" i="13"/>
  <c r="E20" i="13"/>
  <c r="E6" i="13"/>
  <c r="E5" i="13"/>
  <c r="D14" i="13"/>
  <c r="D10" i="13"/>
  <c r="D13" i="13"/>
  <c r="D22" i="13"/>
  <c r="D21" i="13"/>
  <c r="E21" i="13"/>
  <c r="E22" i="13"/>
  <c r="E13" i="13"/>
  <c r="E10" i="13"/>
  <c r="E14" i="13"/>
  <c r="F12" i="13"/>
  <c r="F5" i="13"/>
  <c r="F16" i="13"/>
  <c r="F20" i="13"/>
  <c r="F6" i="13"/>
  <c r="E17" i="13"/>
  <c r="E18" i="13"/>
  <c r="F18" i="13"/>
  <c r="F17" i="13"/>
  <c r="G20" i="13"/>
  <c r="G6" i="13"/>
  <c r="G5" i="13"/>
  <c r="G12" i="13"/>
  <c r="G16" i="13"/>
  <c r="F10" i="13"/>
  <c r="F13" i="13"/>
  <c r="F14" i="13"/>
  <c r="F22" i="13"/>
  <c r="F21" i="13"/>
  <c r="G22" i="13"/>
  <c r="G21" i="13"/>
  <c r="G13" i="13"/>
  <c r="G14" i="13"/>
  <c r="G10" i="13"/>
  <c r="H20" i="13"/>
  <c r="H6" i="13"/>
  <c r="H5" i="13"/>
  <c r="H16" i="13"/>
  <c r="H12" i="13"/>
  <c r="G18" i="13"/>
  <c r="G17" i="13"/>
  <c r="I16" i="13"/>
  <c r="I12" i="13"/>
  <c r="I20" i="13"/>
  <c r="I6" i="13"/>
  <c r="I5" i="13"/>
  <c r="H14" i="13"/>
  <c r="H10" i="13"/>
  <c r="H13" i="13"/>
  <c r="H21" i="13"/>
  <c r="H22" i="13"/>
  <c r="H17" i="13"/>
  <c r="H18" i="13"/>
  <c r="I21" i="13"/>
  <c r="I22" i="13"/>
  <c r="I14" i="13"/>
  <c r="I13" i="13"/>
  <c r="I10" i="13"/>
  <c r="J12" i="13"/>
  <c r="J16" i="13"/>
  <c r="J20" i="13"/>
  <c r="J6" i="13"/>
  <c r="J5" i="13"/>
  <c r="I17" i="13"/>
  <c r="I18" i="13"/>
  <c r="K20" i="13"/>
  <c r="K6" i="13"/>
  <c r="K5" i="13"/>
  <c r="K16" i="13"/>
  <c r="K12" i="13"/>
  <c r="J13" i="13"/>
  <c r="J10" i="13"/>
  <c r="J14" i="13"/>
  <c r="J22" i="13"/>
  <c r="J21" i="13"/>
  <c r="J18" i="13"/>
  <c r="J17" i="13"/>
  <c r="K10" i="13"/>
  <c r="K13" i="13"/>
  <c r="K14" i="13"/>
  <c r="K22" i="13"/>
  <c r="K21" i="13"/>
  <c r="K18" i="13"/>
  <c r="K17" i="13"/>
  <c r="L20" i="13"/>
  <c r="L6" i="13"/>
  <c r="L5" i="13"/>
  <c r="L16" i="13"/>
  <c r="L12" i="13"/>
  <c r="L14" i="13"/>
  <c r="L10" i="13"/>
  <c r="L13" i="13"/>
  <c r="L22" i="13"/>
  <c r="L21" i="13"/>
  <c r="L17" i="13"/>
  <c r="L18" i="13"/>
  <c r="M16" i="13"/>
  <c r="M12" i="13"/>
  <c r="M20" i="13"/>
  <c r="M6" i="13"/>
  <c r="M5" i="13"/>
  <c r="M22" i="13"/>
  <c r="M21" i="13"/>
  <c r="M10" i="13"/>
  <c r="M14" i="13"/>
  <c r="M13" i="13"/>
  <c r="M17" i="13"/>
  <c r="M18" i="13"/>
  <c r="N12" i="13"/>
  <c r="N20" i="13"/>
  <c r="N6" i="13"/>
  <c r="N5" i="13"/>
  <c r="N16" i="13"/>
  <c r="N22" i="13"/>
  <c r="N21" i="13"/>
  <c r="N18" i="13"/>
  <c r="N17" i="13"/>
  <c r="N13" i="13"/>
  <c r="N14" i="13"/>
  <c r="N10" i="13"/>
  <c r="O20" i="13"/>
  <c r="O6" i="13"/>
  <c r="O5" i="13"/>
  <c r="O12" i="13"/>
  <c r="O16" i="13"/>
  <c r="P20" i="13"/>
  <c r="P6" i="13"/>
  <c r="P5" i="13"/>
  <c r="P16" i="13"/>
  <c r="P12" i="13"/>
  <c r="O17" i="13"/>
  <c r="O18" i="13"/>
  <c r="O22" i="13"/>
  <c r="O21" i="13"/>
  <c r="O10" i="13"/>
  <c r="O13" i="13"/>
  <c r="O14" i="13"/>
  <c r="P17" i="13"/>
  <c r="P18" i="13"/>
  <c r="Q16" i="13"/>
  <c r="Q12" i="13"/>
  <c r="Q20" i="13"/>
  <c r="Q5" i="13"/>
  <c r="Q6" i="13"/>
  <c r="P14" i="13"/>
  <c r="P13" i="13"/>
  <c r="P10" i="13"/>
  <c r="P21" i="13"/>
  <c r="P22" i="13"/>
  <c r="Q22" i="13"/>
  <c r="Q21" i="13"/>
  <c r="Q10" i="13"/>
  <c r="Q14" i="13"/>
  <c r="Q13" i="13"/>
  <c r="R12" i="13"/>
  <c r="R16" i="13"/>
  <c r="R20" i="13"/>
  <c r="R6" i="13"/>
  <c r="R5" i="13"/>
  <c r="Q17" i="13"/>
  <c r="Q18" i="13"/>
  <c r="S20" i="13"/>
  <c r="S6" i="13"/>
  <c r="S5" i="13"/>
  <c r="S16" i="13"/>
  <c r="S12" i="13"/>
  <c r="R22" i="13"/>
  <c r="R21" i="13"/>
  <c r="R18" i="13"/>
  <c r="R17" i="13"/>
  <c r="R13" i="13"/>
  <c r="R10" i="13"/>
  <c r="R14" i="13"/>
  <c r="S18" i="13"/>
  <c r="S17" i="13"/>
  <c r="T20" i="13"/>
  <c r="T6" i="13"/>
  <c r="T5" i="13"/>
  <c r="T16" i="13"/>
  <c r="T12" i="13"/>
  <c r="S10" i="13"/>
  <c r="S13" i="13"/>
  <c r="S14" i="13"/>
  <c r="S22" i="13"/>
  <c r="S21" i="13"/>
  <c r="T17" i="13"/>
  <c r="T18" i="13"/>
  <c r="U16" i="13"/>
  <c r="U12" i="13"/>
  <c r="U20" i="13"/>
  <c r="U6" i="13"/>
  <c r="U5" i="13"/>
  <c r="T14" i="13"/>
  <c r="T10" i="13"/>
  <c r="T13" i="13"/>
  <c r="T22" i="13"/>
  <c r="T21" i="13"/>
  <c r="U22" i="13"/>
  <c r="U21" i="13"/>
  <c r="V12" i="13"/>
  <c r="V5" i="13"/>
  <c r="V16" i="13"/>
  <c r="V20" i="13"/>
  <c r="V6" i="13"/>
  <c r="U10" i="13"/>
  <c r="U13" i="13"/>
  <c r="U14" i="13"/>
  <c r="U17" i="13"/>
  <c r="U18" i="13"/>
  <c r="V22" i="13"/>
  <c r="V21" i="13"/>
  <c r="V18" i="13"/>
  <c r="V17" i="13"/>
  <c r="W20" i="13"/>
  <c r="W6" i="13"/>
  <c r="W5" i="13"/>
  <c r="W12" i="13"/>
  <c r="W16" i="13"/>
  <c r="V10" i="13"/>
  <c r="V13" i="13"/>
  <c r="V14" i="13"/>
  <c r="W18" i="13"/>
  <c r="W17" i="13"/>
  <c r="W22" i="13"/>
  <c r="W21" i="13"/>
  <c r="W13" i="13"/>
  <c r="W14" i="13"/>
  <c r="W10" i="13"/>
  <c r="X20" i="13"/>
  <c r="X6" i="13"/>
  <c r="X5" i="13"/>
  <c r="X16" i="13"/>
  <c r="X12" i="13"/>
  <c r="Y16" i="13"/>
  <c r="Y12" i="13"/>
  <c r="Y20" i="13"/>
  <c r="Y6" i="13"/>
  <c r="Y5" i="13"/>
  <c r="X14" i="13"/>
  <c r="X10" i="13"/>
  <c r="X13" i="13"/>
  <c r="X21" i="13"/>
  <c r="X22" i="13"/>
  <c r="X17" i="13"/>
  <c r="X18" i="13"/>
  <c r="Z12" i="13"/>
  <c r="Z16" i="13"/>
  <c r="Z20" i="13"/>
  <c r="Z6" i="13"/>
  <c r="Z5" i="13"/>
  <c r="Y21" i="13"/>
  <c r="Y22" i="13"/>
  <c r="Y14" i="13"/>
  <c r="Y10" i="13"/>
  <c r="Y13" i="13"/>
  <c r="Y17" i="13"/>
  <c r="Y18" i="13"/>
  <c r="Z13" i="13"/>
  <c r="Z10" i="13"/>
  <c r="Z14" i="13"/>
  <c r="Z18" i="13"/>
  <c r="Z17" i="13"/>
  <c r="Z22" i="13"/>
  <c r="Z21" i="13"/>
</calcChain>
</file>

<file path=xl/sharedStrings.xml><?xml version="1.0" encoding="utf-8"?>
<sst xmlns="http://schemas.openxmlformats.org/spreadsheetml/2006/main" count="114" uniqueCount="105">
  <si>
    <t>Month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</si>
  <si>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</si>
  <si>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</si>
  <si>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</si>
  <si>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</si>
  <si>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</si>
  <si>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</si>
  <si>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</si>
  <si>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</si>
  <si>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</si>
  <si>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SRS Peak TPS</t>
  </si>
  <si>
    <t>SRS Average TPS</t>
  </si>
  <si>
    <t>WhoIs Peak TPS</t>
  </si>
  <si>
    <t>WhoIs Average TPS</t>
  </si>
  <si>
    <t>DNS Average QPS</t>
  </si>
  <si>
    <t>DNS Peak QPS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</si>
  <si>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</si>
  <si>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</si>
  <si>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</si>
  <si>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</si>
  <si>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</si>
  <si>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</si>
  <si>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Sunrise
&amp; Landrush</t>
  </si>
  <si>
    <t>Total Domains (under management)</t>
  </si>
  <si>
    <t>Totals</t>
  </si>
  <si>
    <t>Policy Compliance Officer</t>
  </si>
  <si>
    <t>Legal Counsel</t>
  </si>
  <si>
    <t>Legal Manager</t>
  </si>
  <si>
    <t>Policy &amp; Compliance</t>
  </si>
  <si>
    <t>Quality Analyst</t>
  </si>
  <si>
    <t>Developer</t>
  </si>
  <si>
    <t>Business Analyst</t>
  </si>
  <si>
    <t>Development Manager</t>
  </si>
  <si>
    <t>Development</t>
  </si>
  <si>
    <t>Network Engineers</t>
  </si>
  <si>
    <t>Database Administrators</t>
  </si>
  <si>
    <t>Systems Administrators</t>
  </si>
  <si>
    <t>Project Manager</t>
  </si>
  <si>
    <t>Implementation</t>
  </si>
  <si>
    <t>Operations Team Lead</t>
  </si>
  <si>
    <t>Operations</t>
  </si>
  <si>
    <t>Registry Specialists (Level 2 Support)</t>
  </si>
  <si>
    <t>Level 2 Support Team Lead</t>
  </si>
  <si>
    <t>Customer Support Representative (Level 1 Support)</t>
  </si>
  <si>
    <t>Level 1 Support Team Lead</t>
  </si>
  <si>
    <t>Service Desk</t>
  </si>
  <si>
    <t>Production Support Manager</t>
  </si>
  <si>
    <t>Production Support</t>
  </si>
  <si>
    <t>Domain Name Industry Consultant</t>
  </si>
  <si>
    <t>Technical Product Manager</t>
  </si>
  <si>
    <t>Product Manager</t>
  </si>
  <si>
    <t>Products &amp; Consulting Manager</t>
  </si>
  <si>
    <t>Products &amp; Consulting</t>
  </si>
  <si>
    <t>Book Keeper</t>
  </si>
  <si>
    <t>Accountant</t>
  </si>
  <si>
    <t>Financial Controller</t>
  </si>
  <si>
    <t>Finance</t>
  </si>
  <si>
    <t>Client Services Officer</t>
  </si>
  <si>
    <t>Client Services Manager</t>
  </si>
  <si>
    <t>Client Services</t>
  </si>
  <si>
    <t>Chief Stratergy Officer</t>
  </si>
  <si>
    <t>Chief Operation Officer</t>
  </si>
  <si>
    <t>Chief Technical Officer</t>
  </si>
  <si>
    <t>Chief Executive Officer</t>
  </si>
  <si>
    <t>Executive</t>
  </si>
  <si>
    <t>People Days (Yearly)</t>
  </si>
  <si>
    <t>%</t>
  </si>
  <si>
    <t>Peak Resource Utilsation of this TLD</t>
  </si>
  <si>
    <t>Time dedicated to Registry Operations</t>
  </si>
  <si>
    <t>Qty</t>
  </si>
  <si>
    <t>Staff</t>
  </si>
  <si>
    <t>TLD Overall Resource Usage</t>
  </si>
  <si>
    <t>TLD Maximum Predicted Domain Names</t>
  </si>
  <si>
    <t>ARI Platform Domain Name Capacity</t>
  </si>
  <si>
    <t>Calculate TLD Staff Resource Allocation Requirements</t>
  </si>
  <si>
    <t>Note: Predictions are also conservation due to calaculations used</t>
  </si>
  <si>
    <t>of ARI platform to be allocated</t>
  </si>
  <si>
    <t>TLD Maximum Predicted Monthly DNS Utilisation (10x factor for DDOS) (%)</t>
  </si>
  <si>
    <t>TLD Maximum Predicted Monthly DNS Utilisation (%)</t>
  </si>
  <si>
    <t>TLD Maximum Predicted Monthly WhoIs Utilisation (%)</t>
  </si>
  <si>
    <t>TLD Maximum Predicted Monthly SRS Utilisation (%)</t>
  </si>
  <si>
    <t>TLD Maximum Predicted Monthly DNS Utilisation (10x factor for DDOS)</t>
  </si>
  <si>
    <t>TLD Maximum Predicted Monthly DNS Utilisation</t>
  </si>
  <si>
    <t>TLD Maximum Predicted Monthly WhoIs Utilisation</t>
  </si>
  <si>
    <t>TLD Maximum Predicted Monthly SRS Utilisation</t>
  </si>
  <si>
    <t>ARI Designed Monthly WhoIs Tx Capacity*</t>
  </si>
  <si>
    <t>ARI Designed Monthly SRS Tx Capacity*</t>
  </si>
  <si>
    <t>Peak (TPS)</t>
  </si>
  <si>
    <t>Total Monthly Transaction</t>
  </si>
  <si>
    <t>Calculate TLD Registry Resource Allocation Requirements</t>
  </si>
  <si>
    <t>Capacity of ARI platform - Domains</t>
  </si>
  <si>
    <t>Working Days a Year</t>
  </si>
  <si>
    <t>SRS Domain Creates (successful)</t>
  </si>
  <si>
    <t>SRS Domain Renews (successful)</t>
  </si>
  <si>
    <t>DNS Query Capacity</t>
  </si>
  <si>
    <t>Capacity of ARI Staff - Size of system they can manage</t>
  </si>
  <si>
    <t>ARI Staff Domain Name Capacity</t>
  </si>
  <si>
    <t>Peak DNS Updates/second</t>
  </si>
  <si>
    <t>TLD Maximum Predicted Monthly DNS Update Utilisation</t>
  </si>
  <si>
    <t>NA</t>
  </si>
  <si>
    <t>TLD Maximum Predicted Monthly DNS Update Utilisation (%)</t>
  </si>
  <si>
    <t>ARI Designed DNS Update Capacity</t>
  </si>
  <si>
    <t>ARI Designed Monthly DNS Tx Capacity*</t>
  </si>
  <si>
    <t>*Real system capacity exceeds designed capacity due to conservative nature of calculations used and capacity only reported as 50% of real capacity (10% for DNS)</t>
  </si>
  <si>
    <t>Renewal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</si>
</sst>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76" formatCode="_-* #,##0.0_-;\-* #,##0.0_-;_-* &quot;-&quot;??_-;_-@_-"/>
    <numFmt numFmtId="177" formatCode="_-* #,##0_-;\-* #,##0_-;_-* &quot;-&quot;??_-;_-@_-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%"/>
    <numFmt numFmtId="181" formatCode="0.00000%"/>
    <numFmt numFmtId="182" formatCode="0.0000%"/>
    <numFmt numFmtId="183" formatCode="_-* #,##0.0000_-;\-* #,##0.0000_-;_-* &quot;-&quot;??_-;_-@_-"/>
  </numFmts>
  <fonts count="13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u/>
      <sz val="12"/>
      <color theme="10"/>
      <name val="ＭＳ Ｐゴシック"/>
      <family val="2"/>
      <scheme val="minor"/>
    </font>
    <font>
      <u/>
      <sz val="12"/>
      <color theme="11"/>
      <name val="ＭＳ Ｐゴシック"/>
      <family val="2"/>
      <scheme val="minor"/>
    </font>
    <font>
      <b/>
      <sz val="12"/>
      <color theme="1"/>
      <name val="ＭＳ Ｐゴシック"/>
      <family val="2"/>
      <scheme val="minor"/>
    </font>
    <font>
      <sz val="11"/>
      <color indexed="8"/>
      <name val="Calibri"/>
      <family val="2"/>
    </font>
    <font>
      <b/>
      <sz val="11"/>
      <color theme="1"/>
      <name val="ＭＳ Ｐゴシック"/>
      <family val="2"/>
      <scheme val="minor"/>
    </font>
    <font>
      <i/>
      <sz val="11"/>
      <color theme="1"/>
      <name val="ＭＳ Ｐゴシック"/>
      <family val="2"/>
      <scheme val="minor"/>
    </font>
    <font>
      <b/>
      <u/>
      <sz val="11"/>
      <color theme="1"/>
      <name val="ＭＳ Ｐゴシック"/>
      <family val="2"/>
      <scheme val="minor"/>
    </font>
    <font>
      <sz val="6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6">
    <xf numFmtId="0" fontId="0" fillId="0" borderId="0" xfId="0"/>
    <xf numFmtId="176" fontId="0" fillId="0" borderId="0" xfId="1" applyNumberFormat="1" applyFont="1"/>
    <xf numFmtId="177" fontId="0" fillId="0" borderId="0" xfId="1" applyNumberFormat="1" applyFont="1"/>
    <xf numFmtId="0" fontId="0" fillId="3" borderId="0" xfId="0" applyFill="1"/>
    <xf numFmtId="9" fontId="0" fillId="4" borderId="0" xfId="2" applyFont="1" applyFill="1"/>
    <xf numFmtId="0" fontId="7" fillId="0" borderId="0" xfId="0" applyFont="1"/>
    <xf numFmtId="0" fontId="7" fillId="0" borderId="0" xfId="0" applyFont="1" applyAlignment="1">
      <alignment wrapText="1"/>
    </xf>
    <xf numFmtId="43" fontId="0" fillId="0" borderId="0" xfId="1" applyNumberFormat="1" applyFont="1"/>
    <xf numFmtId="180" fontId="0" fillId="4" borderId="0" xfId="2" applyNumberFormat="1" applyFont="1" applyFill="1"/>
    <xf numFmtId="177" fontId="0" fillId="2" borderId="0" xfId="1" applyNumberFormat="1" applyFont="1" applyFill="1"/>
    <xf numFmtId="9" fontId="0" fillId="2" borderId="0" xfId="0" applyNumberFormat="1" applyFill="1"/>
    <xf numFmtId="177" fontId="0" fillId="0" borderId="0" xfId="0" applyNumberFormat="1"/>
    <xf numFmtId="177" fontId="0" fillId="0" borderId="0" xfId="1" applyNumberFormat="1" applyFont="1" applyFill="1"/>
    <xf numFmtId="49" fontId="0" fillId="0" borderId="0" xfId="0" applyNumberFormat="1" applyAlignment="1">
      <alignment wrapText="1"/>
    </xf>
    <xf numFmtId="0" fontId="3" fillId="0" borderId="0" xfId="50"/>
    <xf numFmtId="9" fontId="0" fillId="0" borderId="0" xfId="51" applyFont="1"/>
    <xf numFmtId="176" fontId="3" fillId="0" borderId="1" xfId="50" applyNumberFormat="1" applyFill="1" applyBorder="1"/>
    <xf numFmtId="177" fontId="0" fillId="0" borderId="1" xfId="52" applyNumberFormat="1" applyFont="1" applyBorder="1"/>
    <xf numFmtId="9" fontId="0" fillId="0" borderId="1" xfId="51" applyFont="1" applyBorder="1"/>
    <xf numFmtId="0" fontId="3" fillId="0" borderId="1" xfId="50" applyBorder="1"/>
    <xf numFmtId="0" fontId="9" fillId="0" borderId="1" xfId="50" applyFont="1" applyFill="1" applyBorder="1"/>
    <xf numFmtId="176" fontId="3" fillId="0" borderId="1" xfId="50" applyNumberFormat="1" applyBorder="1"/>
    <xf numFmtId="176" fontId="0" fillId="0" borderId="1" xfId="52" applyNumberFormat="1" applyFont="1" applyBorder="1"/>
    <xf numFmtId="0" fontId="9" fillId="0" borderId="1" xfId="50" applyFont="1" applyBorder="1"/>
    <xf numFmtId="0" fontId="10" fillId="0" borderId="1" xfId="50" applyFont="1" applyBorder="1"/>
    <xf numFmtId="9" fontId="11" fillId="0" borderId="1" xfId="51" applyFont="1" applyBorder="1" applyAlignment="1">
      <alignment horizontal="center" vertical="center" wrapText="1"/>
    </xf>
    <xf numFmtId="9" fontId="11" fillId="0" borderId="1" xfId="51" applyFont="1" applyBorder="1" applyAlignment="1">
      <alignment horizontal="center" vertical="center"/>
    </xf>
    <xf numFmtId="0" fontId="11" fillId="0" borderId="1" xfId="50" applyFont="1" applyBorder="1" applyAlignment="1">
      <alignment horizontal="center" vertical="center" wrapText="1"/>
    </xf>
    <xf numFmtId="0" fontId="9" fillId="0" borderId="0" xfId="50" applyFont="1"/>
    <xf numFmtId="177" fontId="0" fillId="0" borderId="0" xfId="52" applyNumberFormat="1" applyFont="1" applyFill="1"/>
    <xf numFmtId="0" fontId="9" fillId="0" borderId="0" xfId="50" applyFont="1" applyFill="1"/>
    <xf numFmtId="0" fontId="10" fillId="0" borderId="0" xfId="50" applyFont="1"/>
    <xf numFmtId="43" fontId="3" fillId="0" borderId="0" xfId="50" applyNumberFormat="1"/>
    <xf numFmtId="177" fontId="3" fillId="0" borderId="0" xfId="50" applyNumberFormat="1"/>
    <xf numFmtId="176" fontId="0" fillId="0" borderId="0" xfId="52" applyNumberFormat="1" applyFont="1"/>
    <xf numFmtId="177" fontId="0" fillId="0" borderId="0" xfId="52" applyNumberFormat="1" applyFont="1"/>
    <xf numFmtId="9" fontId="0" fillId="0" borderId="0" xfId="51" applyFont="1" applyFill="1"/>
    <xf numFmtId="177" fontId="3" fillId="0" borderId="0" xfId="50" applyNumberFormat="1" applyFill="1"/>
    <xf numFmtId="3" fontId="3" fillId="0" borderId="0" xfId="50" applyNumberFormat="1" applyFill="1"/>
    <xf numFmtId="0" fontId="9" fillId="0" borderId="0" xfId="50" applyFont="1" applyAlignment="1"/>
    <xf numFmtId="0" fontId="3" fillId="0" borderId="0" xfId="0" applyFont="1"/>
    <xf numFmtId="177" fontId="0" fillId="5" borderId="0" xfId="52" applyNumberFormat="1" applyFont="1" applyFill="1"/>
    <xf numFmtId="0" fontId="0" fillId="5" borderId="0" xfId="0" applyFill="1"/>
    <xf numFmtId="177" fontId="3" fillId="5" borderId="0" xfId="50" applyNumberFormat="1" applyFill="1"/>
    <xf numFmtId="0" fontId="2" fillId="0" borderId="0" xfId="0" applyFont="1"/>
    <xf numFmtId="177" fontId="0" fillId="3" borderId="0" xfId="1" applyNumberFormat="1" applyFont="1" applyFill="1"/>
    <xf numFmtId="177" fontId="0" fillId="4" borderId="0" xfId="1" applyNumberFormat="1" applyFont="1" applyFill="1"/>
    <xf numFmtId="177" fontId="0" fillId="0" borderId="0" xfId="52" applyNumberFormat="1" applyFont="1" applyFill="1" applyAlignment="1">
      <alignment horizontal="right"/>
    </xf>
    <xf numFmtId="177" fontId="1" fillId="0" borderId="0" xfId="50" applyNumberFormat="1" applyFont="1" applyAlignment="1">
      <alignment horizontal="right"/>
    </xf>
    <xf numFmtId="181" fontId="10" fillId="0" borderId="0" xfId="51" applyNumberFormat="1" applyFont="1"/>
    <xf numFmtId="181" fontId="0" fillId="0" borderId="0" xfId="51" applyNumberFormat="1" applyFont="1"/>
    <xf numFmtId="182" fontId="0" fillId="0" borderId="0" xfId="51" applyNumberFormat="1" applyFont="1"/>
    <xf numFmtId="183" fontId="3" fillId="0" borderId="0" xfId="50" applyNumberFormat="1"/>
    <xf numFmtId="0" fontId="9" fillId="0" borderId="0" xfId="50" applyFont="1" applyAlignment="1">
      <alignment horizontal="center"/>
    </xf>
    <xf numFmtId="9" fontId="11" fillId="0" borderId="1" xfId="51" applyFont="1" applyBorder="1" applyAlignment="1">
      <alignment horizontal="center" vertical="center" wrapText="1"/>
    </xf>
    <xf numFmtId="0" fontId="11" fillId="0" borderId="1" xfId="50" applyFont="1" applyBorder="1" applyAlignment="1">
      <alignment horizontal="center" vertical="center"/>
    </xf>
  </cellXfs>
  <cellStyles count="53">
    <cellStyle name="Comma 2" xfId="48"/>
    <cellStyle name="Comma 3" xfId="52"/>
    <cellStyle name="Currency 2" xfId="49"/>
    <cellStyle name="Normal 2" xfId="47"/>
    <cellStyle name="Normal 3" xfId="50"/>
    <cellStyle name="Percent 2" xfId="51"/>
    <cellStyle name="パーセント" xfId="2" builtinId="5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桁区切り [0.00]" xfId="1" builtinId="3"/>
    <cellStyle name="標準" xfId="0" builtinId="0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abSelected="1" workbookViewId="0"/>
  </sheetViews>
  <sheetFormatPr baseColWidth="12" defaultColWidth="8.83203125" defaultRowHeight="18" x14ac:dyDescent="0"/>
  <cols>
    <col min="1" max="1" width="30.6640625" bestFit="1" customWidth="1"/>
    <col min="2" max="5" width="11.1640625" bestFit="1" customWidth="1"/>
    <col min="6" max="11" width="12.1640625" bestFit="1" customWidth="1"/>
    <col min="12" max="17" width="13.6640625" bestFit="1" customWidth="1"/>
    <col min="18" max="22" width="14.6640625" bestFit="1" customWidth="1"/>
    <col min="23" max="26" width="15.6640625" bestFit="1" customWidth="1"/>
    <col min="27" max="38" width="15.6640625" customWidth="1"/>
  </cols>
  <sheetData>
    <row r="1" spans="1:38" s="5" customFormat="1" ht="31">
      <c r="A1" s="5" t="s">
        <v>0</v>
      </c>
      <c r="B1" s="6" t="s">
        <v>22</v>
      </c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5">
        <v>8</v>
      </c>
      <c r="K1" s="5">
        <v>9</v>
      </c>
      <c r="L1" s="5">
        <v>10</v>
      </c>
      <c r="M1" s="5">
        <v>11</v>
      </c>
      <c r="N1" s="5">
        <v>12</v>
      </c>
      <c r="O1" s="5">
        <v>13</v>
      </c>
      <c r="P1" s="5">
        <v>14</v>
      </c>
      <c r="Q1" s="5">
        <v>15</v>
      </c>
      <c r="R1" s="5">
        <v>16</v>
      </c>
      <c r="S1" s="5">
        <v>17</v>
      </c>
      <c r="T1" s="5">
        <v>18</v>
      </c>
      <c r="U1" s="5">
        <v>19</v>
      </c>
      <c r="V1" s="5">
        <v>20</v>
      </c>
      <c r="W1" s="5">
        <v>21</v>
      </c>
      <c r="X1" s="5">
        <v>22</v>
      </c>
      <c r="Y1" s="5">
        <v>23</v>
      </c>
      <c r="Z1" s="5">
        <v>24</v>
      </c>
      <c r="AA1" s="5">
        <v>25</v>
      </c>
      <c r="AB1" s="5">
        <v>26</v>
      </c>
      <c r="AC1" s="5">
        <v>27</v>
      </c>
      <c r="AD1" s="5">
        <v>28</v>
      </c>
      <c r="AE1" s="5">
        <v>29</v>
      </c>
      <c r="AF1" s="5">
        <v>30</v>
      </c>
      <c r="AG1" s="5">
        <v>31</v>
      </c>
      <c r="AH1" s="5">
        <v>32</v>
      </c>
      <c r="AI1" s="5">
        <v>33</v>
      </c>
      <c r="AJ1" s="5">
        <v>34</v>
      </c>
      <c r="AK1" s="5">
        <v>35</v>
      </c>
      <c r="AL1" s="5">
        <v>36</v>
      </c>
    </row>
    <row r="3" spans="1:38">
      <c r="A3" s="13" t="s">
        <v>23</v>
      </c>
      <c r="B3" s="9">
        <v>0</v>
      </c>
      <c r="C3" s="9">
        <v>12</v>
      </c>
      <c r="D3" s="9">
        <v>20</v>
      </c>
      <c r="E3" s="9">
        <v>28</v>
      </c>
      <c r="F3" s="9">
        <v>36</v>
      </c>
      <c r="G3" s="9">
        <v>44</v>
      </c>
      <c r="H3" s="9">
        <v>52</v>
      </c>
      <c r="I3" s="9">
        <v>60</v>
      </c>
      <c r="J3" s="9">
        <v>68</v>
      </c>
      <c r="K3" s="9">
        <v>76</v>
      </c>
      <c r="L3" s="9">
        <v>84</v>
      </c>
      <c r="M3" s="9">
        <v>92</v>
      </c>
      <c r="N3" s="9">
        <v>100</v>
      </c>
      <c r="O3" s="9">
        <v>124</v>
      </c>
      <c r="P3" s="9">
        <v>140</v>
      </c>
      <c r="Q3" s="9">
        <v>156</v>
      </c>
      <c r="R3" s="9">
        <v>172</v>
      </c>
      <c r="S3" s="9">
        <v>188</v>
      </c>
      <c r="T3" s="9">
        <v>204</v>
      </c>
      <c r="U3" s="9">
        <v>220</v>
      </c>
      <c r="V3" s="9">
        <v>236</v>
      </c>
      <c r="W3" s="9">
        <v>252</v>
      </c>
      <c r="X3" s="9">
        <v>268</v>
      </c>
      <c r="Y3" s="9">
        <v>284</v>
      </c>
      <c r="Z3" s="9">
        <v>300</v>
      </c>
      <c r="AA3" s="9">
        <v>324</v>
      </c>
      <c r="AB3" s="9">
        <v>340</v>
      </c>
      <c r="AC3" s="9">
        <v>356</v>
      </c>
      <c r="AD3" s="9">
        <v>372</v>
      </c>
      <c r="AE3" s="9">
        <v>388</v>
      </c>
      <c r="AF3" s="9">
        <v>404</v>
      </c>
      <c r="AG3" s="9">
        <v>420</v>
      </c>
      <c r="AH3" s="9">
        <v>436</v>
      </c>
      <c r="AI3" s="9">
        <v>452</v>
      </c>
      <c r="AJ3" s="9">
        <v>468</v>
      </c>
      <c r="AK3" s="9">
        <v>484</v>
      </c>
      <c r="AL3" s="9">
        <v>500</v>
      </c>
    </row>
    <row r="5" spans="1:38">
      <c r="A5" t="s">
        <v>16</v>
      </c>
      <c r="B5" s="2">
        <f>ROUNDUP(B3*'Reference Data'!$B$2,0)</f>
        <v>0</v>
      </c>
      <c r="C5" s="2">
        <f>ROUNDUP(C3*'Reference Data'!$B$2,0)</f>
        <v>46</v>
      </c>
      <c r="D5" s="2">
        <f>ROUNDUP(D3*'Reference Data'!$B$2,0)</f>
        <v>76</v>
      </c>
      <c r="E5" s="2">
        <f>ROUNDUP(E3*'Reference Data'!$B$2,0)</f>
        <v>106</v>
      </c>
      <c r="F5" s="2">
        <f>ROUNDUP(F3*'Reference Data'!$B$2,0)</f>
        <v>136</v>
      </c>
      <c r="G5" s="2">
        <f>ROUNDUP(G3*'Reference Data'!$B$2,0)</f>
        <v>166</v>
      </c>
      <c r="H5" s="2">
        <f>ROUNDUP(H3*'Reference Data'!$B$2,0)</f>
        <v>196</v>
      </c>
      <c r="I5" s="2">
        <f>ROUNDUP(I3*'Reference Data'!$B$2,0)</f>
        <v>226</v>
      </c>
      <c r="J5" s="2">
        <f>ROUNDUP(J3*'Reference Data'!$B$2,0)</f>
        <v>256</v>
      </c>
      <c r="K5" s="2">
        <f>ROUNDUP(K3*'Reference Data'!$B$2,0)</f>
        <v>286</v>
      </c>
      <c r="L5" s="2">
        <f>ROUNDUP(L3*'Reference Data'!$B$2,0)</f>
        <v>316</v>
      </c>
      <c r="M5" s="2">
        <f>ROUNDUP(M3*'Reference Data'!$B$2,0)</f>
        <v>346</v>
      </c>
      <c r="N5" s="2">
        <f>ROUNDUP(N3*'Reference Data'!$B$2,0)</f>
        <v>376</v>
      </c>
      <c r="O5" s="2">
        <f>ROUNDUP(O3*'Reference Data'!$B$2,0)</f>
        <v>467</v>
      </c>
      <c r="P5" s="2">
        <f>ROUNDUP(P3*'Reference Data'!$B$2,0)</f>
        <v>527</v>
      </c>
      <c r="Q5" s="2">
        <f>ROUNDUP(Q3*'Reference Data'!$B$2,0)</f>
        <v>587</v>
      </c>
      <c r="R5" s="2">
        <f>ROUNDUP(R3*'Reference Data'!$B$2,0)</f>
        <v>647</v>
      </c>
      <c r="S5" s="2">
        <f>ROUNDUP(S3*'Reference Data'!$B$2,0)</f>
        <v>707</v>
      </c>
      <c r="T5" s="2">
        <f>ROUNDUP(T3*'Reference Data'!$B$2,0)</f>
        <v>768</v>
      </c>
      <c r="U5" s="2">
        <f>ROUNDUP(U3*'Reference Data'!$B$2,0)</f>
        <v>828</v>
      </c>
      <c r="V5" s="2">
        <f>ROUNDUP(V3*'Reference Data'!$B$2,0)</f>
        <v>888</v>
      </c>
      <c r="W5" s="2">
        <f>ROUNDUP(W3*'Reference Data'!$B$2,0)</f>
        <v>948</v>
      </c>
      <c r="X5" s="2">
        <f>ROUNDUP(X3*'Reference Data'!$B$2,0)</f>
        <v>1008</v>
      </c>
      <c r="Y5" s="2">
        <f>ROUNDUP(Y3*'Reference Data'!$B$2,0)</f>
        <v>1068</v>
      </c>
      <c r="Z5" s="2">
        <f>ROUNDUP(Z3*'Reference Data'!$B$2,0)</f>
        <v>1128</v>
      </c>
      <c r="AA5" s="2">
        <f>ROUNDUP(AA3*'Reference Data'!$B$2,0)</f>
        <v>1219</v>
      </c>
      <c r="AB5" s="2">
        <f>ROUNDUP(AB3*'Reference Data'!$B$2,0)</f>
        <v>1279</v>
      </c>
      <c r="AC5" s="2">
        <f>ROUNDUP(AC3*'Reference Data'!$B$2,0)</f>
        <v>1339</v>
      </c>
      <c r="AD5" s="2">
        <f>ROUNDUP(AD3*'Reference Data'!$B$2,0)</f>
        <v>1399</v>
      </c>
      <c r="AE5" s="2">
        <f>ROUNDUP(AE3*'Reference Data'!$B$2,0)</f>
        <v>1459</v>
      </c>
      <c r="AF5" s="2">
        <f>ROUNDUP(AF3*'Reference Data'!$B$2,0)</f>
        <v>1520</v>
      </c>
      <c r="AG5" s="2">
        <f>ROUNDUP(AG3*'Reference Data'!$B$2,0)</f>
        <v>1580</v>
      </c>
      <c r="AH5" s="2">
        <f>ROUNDUP(AH3*'Reference Data'!$B$2,0)</f>
        <v>1640</v>
      </c>
      <c r="AI5" s="2">
        <f>ROUNDUP(AI3*'Reference Data'!$B$2,0)</f>
        <v>1700</v>
      </c>
      <c r="AJ5" s="2">
        <f>ROUNDUP(AJ3*'Reference Data'!$B$2,0)</f>
        <v>1760</v>
      </c>
      <c r="AK5" s="2">
        <f>ROUNDUP(AK3*'Reference Data'!$B$2,0)</f>
        <v>1820</v>
      </c>
      <c r="AL5" s="2">
        <f>ROUNDUP(AL3*'Reference Data'!$B$2,0)</f>
        <v>1880</v>
      </c>
    </row>
    <row r="6" spans="1:38">
      <c r="A6" t="s">
        <v>17</v>
      </c>
      <c r="B6" s="2">
        <f>ROUNDUP(B3*'Reference Data'!$B$1,0)</f>
        <v>0</v>
      </c>
      <c r="C6" s="2">
        <f>ROUNDUP(C3*'Reference Data'!$B$1,0)</f>
        <v>28</v>
      </c>
      <c r="D6" s="2">
        <f>ROUNDUP(D3*'Reference Data'!$B$1,0)</f>
        <v>46</v>
      </c>
      <c r="E6" s="2">
        <f>ROUNDUP(E3*'Reference Data'!$B$1,0)</f>
        <v>64</v>
      </c>
      <c r="F6" s="2">
        <f>ROUNDUP(F3*'Reference Data'!$B$1,0)</f>
        <v>83</v>
      </c>
      <c r="G6" s="2">
        <f>ROUNDUP(G3*'Reference Data'!$B$1,0)</f>
        <v>101</v>
      </c>
      <c r="H6" s="2">
        <f>ROUNDUP(H3*'Reference Data'!$B$1,0)</f>
        <v>119</v>
      </c>
      <c r="I6" s="2">
        <f>ROUNDUP(I3*'Reference Data'!$B$1,0)</f>
        <v>137</v>
      </c>
      <c r="J6" s="2">
        <f>ROUNDUP(J3*'Reference Data'!$B$1,0)</f>
        <v>156</v>
      </c>
      <c r="K6" s="2">
        <f>ROUNDUP(K3*'Reference Data'!$B$1,0)</f>
        <v>174</v>
      </c>
      <c r="L6" s="2">
        <f>ROUNDUP(L3*'Reference Data'!$B$1,0)</f>
        <v>192</v>
      </c>
      <c r="M6" s="2">
        <f>ROUNDUP(M3*'Reference Data'!$B$1,0)</f>
        <v>210</v>
      </c>
      <c r="N6" s="2">
        <f>ROUNDUP(N3*'Reference Data'!$B$1,0)</f>
        <v>228</v>
      </c>
      <c r="O6" s="2">
        <f>ROUNDUP(O3*'Reference Data'!$B$1,0)</f>
        <v>283</v>
      </c>
      <c r="P6" s="2">
        <f>ROUNDUP(P3*'Reference Data'!$B$1,0)</f>
        <v>320</v>
      </c>
      <c r="Q6" s="2">
        <f>ROUNDUP(Q3*'Reference Data'!$B$1,0)</f>
        <v>356</v>
      </c>
      <c r="R6" s="2">
        <f>ROUNDUP(R3*'Reference Data'!$B$1,0)</f>
        <v>393</v>
      </c>
      <c r="S6" s="2">
        <f>ROUNDUP(S3*'Reference Data'!$B$1,0)</f>
        <v>429</v>
      </c>
      <c r="T6" s="2">
        <f>ROUNDUP(T3*'Reference Data'!$B$1,0)</f>
        <v>466</v>
      </c>
      <c r="U6" s="2">
        <f>ROUNDUP(U3*'Reference Data'!$B$1,0)</f>
        <v>502</v>
      </c>
      <c r="V6" s="2">
        <f>ROUNDUP(V3*'Reference Data'!$B$1,0)</f>
        <v>539</v>
      </c>
      <c r="W6" s="2">
        <f>ROUNDUP(W3*'Reference Data'!$B$1,0)</f>
        <v>575</v>
      </c>
      <c r="X6" s="2">
        <f>ROUNDUP(X3*'Reference Data'!$B$1,0)</f>
        <v>612</v>
      </c>
      <c r="Y6" s="2">
        <f>ROUNDUP(Y3*'Reference Data'!$B$1,0)</f>
        <v>648</v>
      </c>
      <c r="Z6" s="2">
        <f>ROUNDUP(Z3*'Reference Data'!$B$1,0)</f>
        <v>684</v>
      </c>
      <c r="AA6" s="2">
        <f>ROUNDUP(AA3*'Reference Data'!$B$1,0)</f>
        <v>739</v>
      </c>
      <c r="AB6" s="2">
        <f>ROUNDUP(AB3*'Reference Data'!$B$1,0)</f>
        <v>776</v>
      </c>
      <c r="AC6" s="2">
        <f>ROUNDUP(AC3*'Reference Data'!$B$1,0)</f>
        <v>812</v>
      </c>
      <c r="AD6" s="2">
        <f>ROUNDUP(AD3*'Reference Data'!$B$1,0)</f>
        <v>849</v>
      </c>
      <c r="AE6" s="2">
        <f>ROUNDUP(AE3*'Reference Data'!$B$1,0)</f>
        <v>885</v>
      </c>
      <c r="AF6" s="2">
        <f>ROUNDUP(AF3*'Reference Data'!$B$1,0)</f>
        <v>922</v>
      </c>
      <c r="AG6" s="2">
        <f>ROUNDUP(AG3*'Reference Data'!$B$1,0)</f>
        <v>958</v>
      </c>
      <c r="AH6" s="2">
        <f>ROUNDUP(AH3*'Reference Data'!$B$1,0)</f>
        <v>995</v>
      </c>
      <c r="AI6" s="2">
        <f>ROUNDUP(AI3*'Reference Data'!$B$1,0)</f>
        <v>1031</v>
      </c>
      <c r="AJ6" s="2">
        <f>ROUNDUP(AJ3*'Reference Data'!$B$1,0)</f>
        <v>1068</v>
      </c>
      <c r="AK6" s="2">
        <f>ROUNDUP(AK3*'Reference Data'!$B$1,0)</f>
        <v>1104</v>
      </c>
      <c r="AL6" s="2">
        <f>ROUNDUP(AL3*'Reference Data'!$B$1,0)</f>
        <v>1140</v>
      </c>
    </row>
    <row r="7" spans="1:38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>
      <c r="A8" t="s">
        <v>92</v>
      </c>
      <c r="B8" s="12">
        <f>B3</f>
        <v>0</v>
      </c>
      <c r="C8" s="12">
        <f>C3-B3</f>
        <v>12</v>
      </c>
      <c r="D8" s="12">
        <f t="shared" ref="D8:N8" si="0">D3-C3</f>
        <v>8</v>
      </c>
      <c r="E8" s="12">
        <f t="shared" si="0"/>
        <v>8</v>
      </c>
      <c r="F8" s="12">
        <f t="shared" si="0"/>
        <v>8</v>
      </c>
      <c r="G8" s="12">
        <f t="shared" si="0"/>
        <v>8</v>
      </c>
      <c r="H8" s="12">
        <f t="shared" si="0"/>
        <v>8</v>
      </c>
      <c r="I8" s="12">
        <f t="shared" si="0"/>
        <v>8</v>
      </c>
      <c r="J8" s="12">
        <f t="shared" si="0"/>
        <v>8</v>
      </c>
      <c r="K8" s="12">
        <f t="shared" si="0"/>
        <v>8</v>
      </c>
      <c r="L8" s="12">
        <f t="shared" si="0"/>
        <v>8</v>
      </c>
      <c r="M8" s="12">
        <f t="shared" si="0"/>
        <v>8</v>
      </c>
      <c r="N8" s="12">
        <f t="shared" si="0"/>
        <v>8</v>
      </c>
      <c r="O8" s="12">
        <f>((B8+C8)*(1-$B$24))+(O3-N3)</f>
        <v>24</v>
      </c>
      <c r="P8" s="12">
        <f>(D8*(1-$B$24))+(P3-O3)</f>
        <v>16</v>
      </c>
      <c r="Q8" s="12">
        <f t="shared" ref="Q8:Z8" si="1">(E8*(1-$B$24))+(Q3-P3)</f>
        <v>16</v>
      </c>
      <c r="R8" s="12">
        <f t="shared" si="1"/>
        <v>16</v>
      </c>
      <c r="S8" s="12">
        <f t="shared" si="1"/>
        <v>16</v>
      </c>
      <c r="T8" s="12">
        <f t="shared" si="1"/>
        <v>16</v>
      </c>
      <c r="U8" s="12">
        <f t="shared" si="1"/>
        <v>16</v>
      </c>
      <c r="V8" s="12">
        <f t="shared" si="1"/>
        <v>16</v>
      </c>
      <c r="W8" s="12">
        <f t="shared" si="1"/>
        <v>16</v>
      </c>
      <c r="X8" s="12">
        <f t="shared" si="1"/>
        <v>16</v>
      </c>
      <c r="Y8" s="12">
        <f t="shared" si="1"/>
        <v>16</v>
      </c>
      <c r="Z8" s="12">
        <f t="shared" si="1"/>
        <v>16</v>
      </c>
      <c r="AA8" s="12">
        <f>((O8+O9)*(1-$B$24))+(AA3-Z3)</f>
        <v>24</v>
      </c>
      <c r="AB8" s="12">
        <f t="shared" ref="AB8:AL8" si="2">((P8+P9)*(1-$B$24))+(AB3-AA3)</f>
        <v>16</v>
      </c>
      <c r="AC8" s="12">
        <f t="shared" si="2"/>
        <v>16</v>
      </c>
      <c r="AD8" s="12">
        <f t="shared" si="2"/>
        <v>16</v>
      </c>
      <c r="AE8" s="12">
        <f t="shared" si="2"/>
        <v>16</v>
      </c>
      <c r="AF8" s="12">
        <f t="shared" si="2"/>
        <v>16</v>
      </c>
      <c r="AG8" s="12">
        <f t="shared" si="2"/>
        <v>16</v>
      </c>
      <c r="AH8" s="12">
        <f t="shared" si="2"/>
        <v>16</v>
      </c>
      <c r="AI8" s="12">
        <f t="shared" si="2"/>
        <v>16</v>
      </c>
      <c r="AJ8" s="12">
        <f t="shared" si="2"/>
        <v>16</v>
      </c>
      <c r="AK8" s="12">
        <f t="shared" si="2"/>
        <v>16</v>
      </c>
      <c r="AL8" s="12">
        <f t="shared" si="2"/>
        <v>16</v>
      </c>
    </row>
    <row r="9" spans="1:38">
      <c r="A9" t="s">
        <v>93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f>(B8+C8)*B24</f>
        <v>12</v>
      </c>
      <c r="P9" s="12">
        <f>D8*$B$24</f>
        <v>8</v>
      </c>
      <c r="Q9" s="12">
        <f t="shared" ref="Q9:Z9" si="3">E8*$B$24</f>
        <v>8</v>
      </c>
      <c r="R9" s="12">
        <f t="shared" si="3"/>
        <v>8</v>
      </c>
      <c r="S9" s="12">
        <f t="shared" si="3"/>
        <v>8</v>
      </c>
      <c r="T9" s="12">
        <f t="shared" si="3"/>
        <v>8</v>
      </c>
      <c r="U9" s="12">
        <f t="shared" si="3"/>
        <v>8</v>
      </c>
      <c r="V9" s="12">
        <f t="shared" si="3"/>
        <v>8</v>
      </c>
      <c r="W9" s="12">
        <f t="shared" si="3"/>
        <v>8</v>
      </c>
      <c r="X9" s="12">
        <f t="shared" si="3"/>
        <v>8</v>
      </c>
      <c r="Y9" s="12">
        <f t="shared" si="3"/>
        <v>8</v>
      </c>
      <c r="Z9" s="12">
        <f t="shared" si="3"/>
        <v>8</v>
      </c>
      <c r="AA9" s="12">
        <f>(O8+O9)*$B$24</f>
        <v>36</v>
      </c>
      <c r="AB9" s="12">
        <f t="shared" ref="AB9:AL9" si="4">(P8+P9)*$B$24</f>
        <v>24</v>
      </c>
      <c r="AC9" s="12">
        <f t="shared" si="4"/>
        <v>24</v>
      </c>
      <c r="AD9" s="12">
        <f t="shared" si="4"/>
        <v>24</v>
      </c>
      <c r="AE9" s="12">
        <f t="shared" si="4"/>
        <v>24</v>
      </c>
      <c r="AF9" s="12">
        <f t="shared" si="4"/>
        <v>24</v>
      </c>
      <c r="AG9" s="12">
        <f t="shared" si="4"/>
        <v>24</v>
      </c>
      <c r="AH9" s="12">
        <f t="shared" si="4"/>
        <v>24</v>
      </c>
      <c r="AI9" s="12">
        <f t="shared" si="4"/>
        <v>24</v>
      </c>
      <c r="AJ9" s="12">
        <f t="shared" si="4"/>
        <v>24</v>
      </c>
      <c r="AK9" s="12">
        <f t="shared" si="4"/>
        <v>24</v>
      </c>
      <c r="AL9" s="12">
        <f t="shared" si="4"/>
        <v>24</v>
      </c>
    </row>
    <row r="10" spans="1:38">
      <c r="A10" t="s">
        <v>19</v>
      </c>
      <c r="B10" s="2">
        <f>B12-SUM(B8:B9)</f>
        <v>0</v>
      </c>
      <c r="C10" s="2">
        <f>C12-SUM(C8:C9)</f>
        <v>828</v>
      </c>
      <c r="D10" s="2">
        <f t="shared" ref="D10:Z10" si="5">D12-SUM(D8:D9)</f>
        <v>1392</v>
      </c>
      <c r="E10" s="2">
        <f t="shared" si="5"/>
        <v>1952</v>
      </c>
      <c r="F10" s="2">
        <f t="shared" si="5"/>
        <v>2512</v>
      </c>
      <c r="G10" s="2">
        <f t="shared" si="5"/>
        <v>3072</v>
      </c>
      <c r="H10" s="2">
        <f t="shared" si="5"/>
        <v>3632</v>
      </c>
      <c r="I10" s="2">
        <f t="shared" si="5"/>
        <v>4192</v>
      </c>
      <c r="J10" s="2">
        <f t="shared" si="5"/>
        <v>4752</v>
      </c>
      <c r="K10" s="2">
        <f t="shared" si="5"/>
        <v>5312</v>
      </c>
      <c r="L10" s="2">
        <f t="shared" si="5"/>
        <v>5872</v>
      </c>
      <c r="M10" s="2">
        <f t="shared" si="5"/>
        <v>6432</v>
      </c>
      <c r="N10" s="2">
        <f t="shared" si="5"/>
        <v>6992</v>
      </c>
      <c r="O10" s="2">
        <f t="shared" si="5"/>
        <v>8644</v>
      </c>
      <c r="P10" s="2">
        <f t="shared" si="5"/>
        <v>9776</v>
      </c>
      <c r="Q10" s="2">
        <f t="shared" si="5"/>
        <v>10896</v>
      </c>
      <c r="R10" s="2">
        <f t="shared" si="5"/>
        <v>12016</v>
      </c>
      <c r="S10" s="2">
        <f t="shared" si="5"/>
        <v>13136</v>
      </c>
      <c r="T10" s="2">
        <f t="shared" si="5"/>
        <v>14256</v>
      </c>
      <c r="U10" s="2">
        <f t="shared" si="5"/>
        <v>15376</v>
      </c>
      <c r="V10" s="2">
        <f t="shared" si="5"/>
        <v>16496</v>
      </c>
      <c r="W10" s="2">
        <f t="shared" si="5"/>
        <v>17616</v>
      </c>
      <c r="X10" s="2">
        <f t="shared" si="5"/>
        <v>18736</v>
      </c>
      <c r="Y10" s="2">
        <f t="shared" si="5"/>
        <v>19856</v>
      </c>
      <c r="Z10" s="2">
        <f t="shared" si="5"/>
        <v>20976</v>
      </c>
      <c r="AA10" s="2">
        <f t="shared" ref="AA10:AL10" si="6">AA12-SUM(AA8:AA9)</f>
        <v>22620</v>
      </c>
      <c r="AB10" s="2">
        <f t="shared" si="6"/>
        <v>23760</v>
      </c>
      <c r="AC10" s="2">
        <f t="shared" si="6"/>
        <v>24880</v>
      </c>
      <c r="AD10" s="2">
        <f t="shared" si="6"/>
        <v>26000</v>
      </c>
      <c r="AE10" s="2">
        <f t="shared" si="6"/>
        <v>27120</v>
      </c>
      <c r="AF10" s="2">
        <f t="shared" si="6"/>
        <v>28240</v>
      </c>
      <c r="AG10" s="2">
        <f t="shared" si="6"/>
        <v>29360</v>
      </c>
      <c r="AH10" s="2">
        <f t="shared" si="6"/>
        <v>30480</v>
      </c>
      <c r="AI10" s="2">
        <f t="shared" si="6"/>
        <v>31600</v>
      </c>
      <c r="AJ10" s="2">
        <f t="shared" si="6"/>
        <v>32720</v>
      </c>
      <c r="AK10" s="2">
        <f t="shared" si="6"/>
        <v>33840</v>
      </c>
      <c r="AL10" s="2">
        <f t="shared" si="6"/>
        <v>34960</v>
      </c>
    </row>
    <row r="11" spans="1:38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>
      <c r="A12" t="s">
        <v>18</v>
      </c>
      <c r="B12" s="2">
        <f>ROUNDUP(B3*'Reference Data'!$B$3,0)</f>
        <v>0</v>
      </c>
      <c r="C12" s="2">
        <f>ROUNDUP(C3*'Reference Data'!$B$3,0)</f>
        <v>840</v>
      </c>
      <c r="D12" s="2">
        <f>ROUNDUP(D3*'Reference Data'!$B$3,0)</f>
        <v>1400</v>
      </c>
      <c r="E12" s="2">
        <f>ROUNDUP(E3*'Reference Data'!$B$3,0)</f>
        <v>1960</v>
      </c>
      <c r="F12" s="2">
        <f>ROUNDUP(F3*'Reference Data'!$B$3,0)</f>
        <v>2520</v>
      </c>
      <c r="G12" s="2">
        <f>ROUNDUP(G3*'Reference Data'!$B$3,0)</f>
        <v>3080</v>
      </c>
      <c r="H12" s="2">
        <f>ROUNDUP(H3*'Reference Data'!$B$3,0)</f>
        <v>3640</v>
      </c>
      <c r="I12" s="2">
        <f>ROUNDUP(I3*'Reference Data'!$B$3,0)</f>
        <v>4200</v>
      </c>
      <c r="J12" s="2">
        <f>ROUNDUP(J3*'Reference Data'!$B$3,0)</f>
        <v>4760</v>
      </c>
      <c r="K12" s="2">
        <f>ROUNDUP(K3*'Reference Data'!$B$3,0)</f>
        <v>5320</v>
      </c>
      <c r="L12" s="2">
        <f>ROUNDUP(L3*'Reference Data'!$B$3,0)</f>
        <v>5880</v>
      </c>
      <c r="M12" s="2">
        <f>ROUNDUP(M3*'Reference Data'!$B$3,0)</f>
        <v>6440</v>
      </c>
      <c r="N12" s="2">
        <f>ROUNDUP(N3*'Reference Data'!$B$3,0)</f>
        <v>7000</v>
      </c>
      <c r="O12" s="2">
        <f>ROUNDUP(O3*'Reference Data'!$B$3,0)</f>
        <v>8680</v>
      </c>
      <c r="P12" s="2">
        <f>ROUNDUP(P3*'Reference Data'!$B$3,0)</f>
        <v>9800</v>
      </c>
      <c r="Q12" s="2">
        <f>ROUNDUP(Q3*'Reference Data'!$B$3,0)</f>
        <v>10920</v>
      </c>
      <c r="R12" s="2">
        <f>ROUNDUP(R3*'Reference Data'!$B$3,0)</f>
        <v>12040</v>
      </c>
      <c r="S12" s="2">
        <f>ROUNDUP(S3*'Reference Data'!$B$3,0)</f>
        <v>13160</v>
      </c>
      <c r="T12" s="2">
        <f>ROUNDUP(T3*'Reference Data'!$B$3,0)</f>
        <v>14280</v>
      </c>
      <c r="U12" s="2">
        <f>ROUNDUP(U3*'Reference Data'!$B$3,0)</f>
        <v>15400</v>
      </c>
      <c r="V12" s="2">
        <f>ROUNDUP(V3*'Reference Data'!$B$3,0)</f>
        <v>16520</v>
      </c>
      <c r="W12" s="2">
        <f>ROUNDUP(W3*'Reference Data'!$B$3,0)</f>
        <v>17640</v>
      </c>
      <c r="X12" s="2">
        <f>ROUNDUP(X3*'Reference Data'!$B$3,0)</f>
        <v>18760</v>
      </c>
      <c r="Y12" s="2">
        <f>ROUNDUP(Y3*'Reference Data'!$B$3,0)</f>
        <v>19880</v>
      </c>
      <c r="Z12" s="2">
        <f>ROUNDUP(Z3*'Reference Data'!$B$3,0)</f>
        <v>21000</v>
      </c>
      <c r="AA12" s="2">
        <f>ROUNDUP(AA3*'Reference Data'!$B$3,0)</f>
        <v>22680</v>
      </c>
      <c r="AB12" s="2">
        <f>ROUNDUP(AB3*'Reference Data'!$B$3,0)</f>
        <v>23800</v>
      </c>
      <c r="AC12" s="2">
        <f>ROUNDUP(AC3*'Reference Data'!$B$3,0)</f>
        <v>24920</v>
      </c>
      <c r="AD12" s="2">
        <f>ROUNDUP(AD3*'Reference Data'!$B$3,0)</f>
        <v>26040</v>
      </c>
      <c r="AE12" s="2">
        <f>ROUNDUP(AE3*'Reference Data'!$B$3,0)</f>
        <v>27160</v>
      </c>
      <c r="AF12" s="2">
        <f>ROUNDUP(AF3*'Reference Data'!$B$3,0)</f>
        <v>28280</v>
      </c>
      <c r="AG12" s="2">
        <f>ROUNDUP(AG3*'Reference Data'!$B$3,0)</f>
        <v>29400</v>
      </c>
      <c r="AH12" s="2">
        <f>ROUNDUP(AH3*'Reference Data'!$B$3,0)</f>
        <v>30520</v>
      </c>
      <c r="AI12" s="2">
        <f>ROUNDUP(AI3*'Reference Data'!$B$3,0)</f>
        <v>31640</v>
      </c>
      <c r="AJ12" s="2">
        <f>ROUNDUP(AJ3*'Reference Data'!$B$3,0)</f>
        <v>32760</v>
      </c>
      <c r="AK12" s="2">
        <f>ROUNDUP(AK3*'Reference Data'!$B$3,0)</f>
        <v>33880</v>
      </c>
      <c r="AL12" s="2">
        <f>ROUNDUP(AL3*'Reference Data'!$B$3,0)</f>
        <v>35000</v>
      </c>
    </row>
    <row r="13" spans="1:38">
      <c r="A13" t="s">
        <v>10</v>
      </c>
      <c r="B13" s="1">
        <f>(B12*'Reference Data'!$B$7*'Reference Data'!$B$8)/(5*60)</f>
        <v>0</v>
      </c>
      <c r="C13" s="1">
        <f>(C12*'Reference Data'!$B$7*'Reference Data'!$B$8)/(5*60)</f>
        <v>8.3999999999999995E-3</v>
      </c>
      <c r="D13" s="1">
        <f>(D12*'Reference Data'!$B$7*'Reference Data'!$B$8)/(5*60)</f>
        <v>1.4E-2</v>
      </c>
      <c r="E13" s="1">
        <f>(E12*'Reference Data'!$B$7*'Reference Data'!$B$8)/(5*60)</f>
        <v>1.9599999999999999E-2</v>
      </c>
      <c r="F13" s="1">
        <f>(F12*'Reference Data'!$B$7*'Reference Data'!$B$8)/(5*60)</f>
        <v>2.52E-2</v>
      </c>
      <c r="G13" s="1">
        <f>(G12*'Reference Data'!$B$7*'Reference Data'!$B$8)/(5*60)</f>
        <v>3.0800000000000001E-2</v>
      </c>
      <c r="H13" s="1">
        <f>(H12*'Reference Data'!$B$7*'Reference Data'!$B$8)/(5*60)</f>
        <v>3.6400000000000009E-2</v>
      </c>
      <c r="I13" s="1">
        <f>(I12*'Reference Data'!$B$7*'Reference Data'!$B$8)/(5*60)</f>
        <v>4.2000000000000003E-2</v>
      </c>
      <c r="J13" s="1">
        <f>(J12*'Reference Data'!$B$7*'Reference Data'!$B$8)/(5*60)</f>
        <v>4.7599999999999996E-2</v>
      </c>
      <c r="K13" s="1">
        <f>(K12*'Reference Data'!$B$7*'Reference Data'!$B$8)/(5*60)</f>
        <v>5.3200000000000004E-2</v>
      </c>
      <c r="L13" s="1">
        <f>(L12*'Reference Data'!$B$7*'Reference Data'!$B$8)/(5*60)</f>
        <v>5.8800000000000005E-2</v>
      </c>
      <c r="M13" s="1">
        <f>(M12*'Reference Data'!$B$7*'Reference Data'!$B$8)/(5*60)</f>
        <v>6.4399999999999999E-2</v>
      </c>
      <c r="N13" s="1">
        <f>(N12*'Reference Data'!$B$7*'Reference Data'!$B$8)/(5*60)</f>
        <v>7.0000000000000007E-2</v>
      </c>
      <c r="O13" s="1">
        <f>(O12*'Reference Data'!$B$7*'Reference Data'!$B$8)/(5*60)</f>
        <v>8.6800000000000002E-2</v>
      </c>
      <c r="P13" s="1">
        <f>(P12*'Reference Data'!$B$7*'Reference Data'!$B$8)/(5*60)</f>
        <v>9.8000000000000004E-2</v>
      </c>
      <c r="Q13" s="1">
        <f>(Q12*'Reference Data'!$B$7*'Reference Data'!$B$8)/(5*60)</f>
        <v>0.10919999999999999</v>
      </c>
      <c r="R13" s="1">
        <f>(R12*'Reference Data'!$B$7*'Reference Data'!$B$8)/(5*60)</f>
        <v>0.12039999999999999</v>
      </c>
      <c r="S13" s="1">
        <f>(S12*'Reference Data'!$B$7*'Reference Data'!$B$8)/(5*60)</f>
        <v>0.13160000000000002</v>
      </c>
      <c r="T13" s="1">
        <f>(T12*'Reference Data'!$B$7*'Reference Data'!$B$8)/(5*60)</f>
        <v>0.14280000000000001</v>
      </c>
      <c r="U13" s="1">
        <f>(U12*'Reference Data'!$B$7*'Reference Data'!$B$8)/(5*60)</f>
        <v>0.154</v>
      </c>
      <c r="V13" s="1">
        <f>(V12*'Reference Data'!$B$7*'Reference Data'!$B$8)/(5*60)</f>
        <v>0.16520000000000001</v>
      </c>
      <c r="W13" s="1">
        <f>(W12*'Reference Data'!$B$7*'Reference Data'!$B$8)/(5*60)</f>
        <v>0.17639999999999997</v>
      </c>
      <c r="X13" s="1">
        <f>(X12*'Reference Data'!$B$7*'Reference Data'!$B$8)/(5*60)</f>
        <v>0.18760000000000002</v>
      </c>
      <c r="Y13" s="1">
        <f>(Y12*'Reference Data'!$B$7*'Reference Data'!$B$8)/(5*60)</f>
        <v>0.1988</v>
      </c>
      <c r="Z13" s="1">
        <f>(Z12*'Reference Data'!$B$7*'Reference Data'!$B$8)/(5*60)</f>
        <v>0.21</v>
      </c>
      <c r="AA13" s="1">
        <f>(AA12*'Reference Data'!$B$7*'Reference Data'!$B$8)/(5*60)</f>
        <v>0.22680000000000003</v>
      </c>
      <c r="AB13" s="1">
        <f>(AB12*'Reference Data'!$B$7*'Reference Data'!$B$8)/(5*60)</f>
        <v>0.23800000000000002</v>
      </c>
      <c r="AC13" s="1">
        <f>(AC12*'Reference Data'!$B$7*'Reference Data'!$B$8)/(5*60)</f>
        <v>0.2492</v>
      </c>
      <c r="AD13" s="1">
        <f>(AD12*'Reference Data'!$B$7*'Reference Data'!$B$8)/(5*60)</f>
        <v>0.26040000000000002</v>
      </c>
      <c r="AE13" s="1">
        <f>(AE12*'Reference Data'!$B$7*'Reference Data'!$B$8)/(5*60)</f>
        <v>0.27160000000000001</v>
      </c>
      <c r="AF13" s="1">
        <f>(AF12*'Reference Data'!$B$7*'Reference Data'!$B$8)/(5*60)</f>
        <v>0.2828</v>
      </c>
      <c r="AG13" s="1">
        <f>(AG12*'Reference Data'!$B$7*'Reference Data'!$B$8)/(5*60)</f>
        <v>0.29399999999999998</v>
      </c>
      <c r="AH13" s="1">
        <f>(AH12*'Reference Data'!$B$7*'Reference Data'!$B$8)/(5*60)</f>
        <v>0.30520000000000003</v>
      </c>
      <c r="AI13" s="1">
        <f>(AI12*'Reference Data'!$B$7*'Reference Data'!$B$8)/(5*60)</f>
        <v>0.31640000000000001</v>
      </c>
      <c r="AJ13" s="1">
        <f>(AJ12*'Reference Data'!$B$7*'Reference Data'!$B$8)/(5*60)</f>
        <v>0.3276</v>
      </c>
      <c r="AK13" s="1">
        <f>(AK12*'Reference Data'!$B$7*'Reference Data'!$B$8)/(5*60)</f>
        <v>0.33879999999999999</v>
      </c>
      <c r="AL13" s="1">
        <f>(AL12*'Reference Data'!$B$7*'Reference Data'!$B$8)/(5*60)</f>
        <v>0.35</v>
      </c>
    </row>
    <row r="14" spans="1:38">
      <c r="A14" t="s">
        <v>11</v>
      </c>
      <c r="B14" s="1">
        <f>B12/(30*24*60*60)</f>
        <v>0</v>
      </c>
      <c r="C14" s="1">
        <f>C12/(30*24*60*60)</f>
        <v>3.2407407407407406E-4</v>
      </c>
      <c r="D14" s="1">
        <f t="shared" ref="D14:Z14" si="7">D12/(30*24*60*60)</f>
        <v>5.4012345679012341E-4</v>
      </c>
      <c r="E14" s="1">
        <f t="shared" si="7"/>
        <v>7.5617283950617285E-4</v>
      </c>
      <c r="F14" s="1">
        <f t="shared" si="7"/>
        <v>9.7222222222222219E-4</v>
      </c>
      <c r="G14" s="1">
        <f t="shared" si="7"/>
        <v>1.1882716049382716E-3</v>
      </c>
      <c r="H14" s="1">
        <f t="shared" si="7"/>
        <v>1.4043209876543211E-3</v>
      </c>
      <c r="I14" s="1">
        <f t="shared" si="7"/>
        <v>1.6203703703703703E-3</v>
      </c>
      <c r="J14" s="1">
        <f t="shared" si="7"/>
        <v>1.8364197530864198E-3</v>
      </c>
      <c r="K14" s="1">
        <f t="shared" si="7"/>
        <v>2.052469135802469E-3</v>
      </c>
      <c r="L14" s="1">
        <f t="shared" si="7"/>
        <v>2.2685185185185187E-3</v>
      </c>
      <c r="M14" s="1">
        <f t="shared" si="7"/>
        <v>2.4845679012345679E-3</v>
      </c>
      <c r="N14" s="1">
        <f t="shared" si="7"/>
        <v>2.7006172839506171E-3</v>
      </c>
      <c r="O14" s="1">
        <f t="shared" si="7"/>
        <v>3.3487654320987653E-3</v>
      </c>
      <c r="P14" s="1">
        <f t="shared" si="7"/>
        <v>3.7808641975308642E-3</v>
      </c>
      <c r="Q14" s="1">
        <f t="shared" si="7"/>
        <v>4.2129629629629626E-3</v>
      </c>
      <c r="R14" s="1">
        <f t="shared" si="7"/>
        <v>4.645061728395062E-3</v>
      </c>
      <c r="S14" s="1">
        <f t="shared" si="7"/>
        <v>5.0771604938271604E-3</v>
      </c>
      <c r="T14" s="1">
        <f t="shared" si="7"/>
        <v>5.5092592592592589E-3</v>
      </c>
      <c r="U14" s="1">
        <f t="shared" si="7"/>
        <v>5.9413580246913582E-3</v>
      </c>
      <c r="V14" s="1">
        <f t="shared" si="7"/>
        <v>6.3734567901234567E-3</v>
      </c>
      <c r="W14" s="1">
        <f t="shared" si="7"/>
        <v>6.8055555555555551E-3</v>
      </c>
      <c r="X14" s="1">
        <f t="shared" si="7"/>
        <v>7.2376543209876545E-3</v>
      </c>
      <c r="Y14" s="1">
        <f t="shared" si="7"/>
        <v>7.6697530864197529E-3</v>
      </c>
      <c r="Z14" s="1">
        <f t="shared" si="7"/>
        <v>8.1018518518518514E-3</v>
      </c>
      <c r="AA14" s="1">
        <f t="shared" ref="AA14:AL14" si="8">AA12/(30*24*60*60)</f>
        <v>8.7500000000000008E-3</v>
      </c>
      <c r="AB14" s="1">
        <f t="shared" si="8"/>
        <v>9.1820987654320993E-3</v>
      </c>
      <c r="AC14" s="1">
        <f t="shared" si="8"/>
        <v>9.6141975308641978E-3</v>
      </c>
      <c r="AD14" s="1">
        <f t="shared" si="8"/>
        <v>1.0046296296296296E-2</v>
      </c>
      <c r="AE14" s="1">
        <f t="shared" si="8"/>
        <v>1.0478395061728395E-2</v>
      </c>
      <c r="AF14" s="1">
        <f t="shared" si="8"/>
        <v>1.0910493827160493E-2</v>
      </c>
      <c r="AG14" s="1">
        <f t="shared" si="8"/>
        <v>1.1342592592592593E-2</v>
      </c>
      <c r="AH14" s="1">
        <f t="shared" si="8"/>
        <v>1.1774691358024692E-2</v>
      </c>
      <c r="AI14" s="1">
        <f t="shared" si="8"/>
        <v>1.220679012345679E-2</v>
      </c>
      <c r="AJ14" s="1">
        <f t="shared" si="8"/>
        <v>1.2638888888888889E-2</v>
      </c>
      <c r="AK14" s="1">
        <f t="shared" si="8"/>
        <v>1.3070987654320987E-2</v>
      </c>
      <c r="AL14" s="1">
        <f t="shared" si="8"/>
        <v>1.3503086419753086E-2</v>
      </c>
    </row>
    <row r="15" spans="1:38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>
      <c r="A16" t="s">
        <v>20</v>
      </c>
      <c r="B16" s="2">
        <f>ROUNDUP(B3*'Reference Data'!$B$4,0)</f>
        <v>0</v>
      </c>
      <c r="C16" s="2">
        <f>ROUNDUP(C3*'Reference Data'!$B$4,0)</f>
        <v>360</v>
      </c>
      <c r="D16" s="2">
        <f>ROUNDUP(D3*'Reference Data'!$B$4,0)</f>
        <v>600</v>
      </c>
      <c r="E16" s="2">
        <f>ROUNDUP(E3*'Reference Data'!$B$4,0)</f>
        <v>840</v>
      </c>
      <c r="F16" s="2">
        <f>ROUNDUP(F3*'Reference Data'!$B$4,0)</f>
        <v>1080</v>
      </c>
      <c r="G16" s="2">
        <f>ROUNDUP(G3*'Reference Data'!$B$4,0)</f>
        <v>1320</v>
      </c>
      <c r="H16" s="2">
        <f>ROUNDUP(H3*'Reference Data'!$B$4,0)</f>
        <v>1560</v>
      </c>
      <c r="I16" s="2">
        <f>ROUNDUP(I3*'Reference Data'!$B$4,0)</f>
        <v>1800</v>
      </c>
      <c r="J16" s="2">
        <f>ROUNDUP(J3*'Reference Data'!$B$4,0)</f>
        <v>2040</v>
      </c>
      <c r="K16" s="2">
        <f>ROUNDUP(K3*'Reference Data'!$B$4,0)</f>
        <v>2280</v>
      </c>
      <c r="L16" s="2">
        <f>ROUNDUP(L3*'Reference Data'!$B$4,0)</f>
        <v>2520</v>
      </c>
      <c r="M16" s="2">
        <f>ROUNDUP(M3*'Reference Data'!$B$4,0)</f>
        <v>2760</v>
      </c>
      <c r="N16" s="2">
        <f>ROUNDUP(N3*'Reference Data'!$B$4,0)</f>
        <v>3000</v>
      </c>
      <c r="O16" s="2">
        <f>ROUNDUP(O3*'Reference Data'!$B$4,0)</f>
        <v>3720</v>
      </c>
      <c r="P16" s="2">
        <f>ROUNDUP(P3*'Reference Data'!$B$4,0)</f>
        <v>4200</v>
      </c>
      <c r="Q16" s="2">
        <f>ROUNDUP(Q3*'Reference Data'!$B$4,0)</f>
        <v>4680</v>
      </c>
      <c r="R16" s="2">
        <f>ROUNDUP(R3*'Reference Data'!$B$4,0)</f>
        <v>5160</v>
      </c>
      <c r="S16" s="2">
        <f>ROUNDUP(S3*'Reference Data'!$B$4,0)</f>
        <v>5640</v>
      </c>
      <c r="T16" s="2">
        <f>ROUNDUP(T3*'Reference Data'!$B$4,0)</f>
        <v>6120</v>
      </c>
      <c r="U16" s="2">
        <f>ROUNDUP(U3*'Reference Data'!$B$4,0)</f>
        <v>6600</v>
      </c>
      <c r="V16" s="2">
        <f>ROUNDUP(V3*'Reference Data'!$B$4,0)</f>
        <v>7080</v>
      </c>
      <c r="W16" s="2">
        <f>ROUNDUP(W3*'Reference Data'!$B$4,0)</f>
        <v>7560</v>
      </c>
      <c r="X16" s="2">
        <f>ROUNDUP(X3*'Reference Data'!$B$4,0)</f>
        <v>8040</v>
      </c>
      <c r="Y16" s="2">
        <f>ROUNDUP(Y3*'Reference Data'!$B$4,0)</f>
        <v>8520</v>
      </c>
      <c r="Z16" s="2">
        <f>ROUNDUP(Z3*'Reference Data'!$B$4,0)</f>
        <v>9000</v>
      </c>
      <c r="AA16" s="2">
        <f>ROUNDUP(AA3*'Reference Data'!$B$4,0)</f>
        <v>9720</v>
      </c>
      <c r="AB16" s="2">
        <f>ROUNDUP(AB3*'Reference Data'!$B$4,0)</f>
        <v>10200</v>
      </c>
      <c r="AC16" s="2">
        <f>ROUNDUP(AC3*'Reference Data'!$B$4,0)</f>
        <v>10680</v>
      </c>
      <c r="AD16" s="2">
        <f>ROUNDUP(AD3*'Reference Data'!$B$4,0)</f>
        <v>11160</v>
      </c>
      <c r="AE16" s="2">
        <f>ROUNDUP(AE3*'Reference Data'!$B$4,0)</f>
        <v>11640</v>
      </c>
      <c r="AF16" s="2">
        <f>ROUNDUP(AF3*'Reference Data'!$B$4,0)</f>
        <v>12120</v>
      </c>
      <c r="AG16" s="2">
        <f>ROUNDUP(AG3*'Reference Data'!$B$4,0)</f>
        <v>12600</v>
      </c>
      <c r="AH16" s="2">
        <f>ROUNDUP(AH3*'Reference Data'!$B$4,0)</f>
        <v>13080</v>
      </c>
      <c r="AI16" s="2">
        <f>ROUNDUP(AI3*'Reference Data'!$B$4,0)</f>
        <v>13560</v>
      </c>
      <c r="AJ16" s="2">
        <f>ROUNDUP(AJ3*'Reference Data'!$B$4,0)</f>
        <v>14040</v>
      </c>
      <c r="AK16" s="2">
        <f>ROUNDUP(AK3*'Reference Data'!$B$4,0)</f>
        <v>14520</v>
      </c>
      <c r="AL16" s="2">
        <f>ROUNDUP(AL3*'Reference Data'!$B$4,0)</f>
        <v>15000</v>
      </c>
    </row>
    <row r="17" spans="1:38">
      <c r="A17" t="s">
        <v>12</v>
      </c>
      <c r="B17" s="1">
        <f>(B16*'Reference Data'!$B$7*'Reference Data'!$B$8)/(5*60)</f>
        <v>0</v>
      </c>
      <c r="C17" s="1">
        <f>(C16*'Reference Data'!$B$7*'Reference Data'!$B$8)/(5*60)</f>
        <v>3.5999999999999995E-3</v>
      </c>
      <c r="D17" s="1">
        <f>(D16*'Reference Data'!$B$7*'Reference Data'!$B$8)/(5*60)</f>
        <v>6.0000000000000001E-3</v>
      </c>
      <c r="E17" s="1">
        <f>(E16*'Reference Data'!$B$7*'Reference Data'!$B$8)/(5*60)</f>
        <v>8.3999999999999995E-3</v>
      </c>
      <c r="F17" s="1">
        <f>(F16*'Reference Data'!$B$7*'Reference Data'!$B$8)/(5*60)</f>
        <v>1.0800000000000001E-2</v>
      </c>
      <c r="G17" s="1">
        <f>(G16*'Reference Data'!$B$7*'Reference Data'!$B$8)/(5*60)</f>
        <v>1.3200000000000002E-2</v>
      </c>
      <c r="H17" s="1">
        <f>(H16*'Reference Data'!$B$7*'Reference Data'!$B$8)/(5*60)</f>
        <v>1.5599999999999999E-2</v>
      </c>
      <c r="I17" s="1">
        <f>(I16*'Reference Data'!$B$7*'Reference Data'!$B$8)/(5*60)</f>
        <v>1.8000000000000002E-2</v>
      </c>
      <c r="J17" s="1">
        <f>(J16*'Reference Data'!$B$7*'Reference Data'!$B$8)/(5*60)</f>
        <v>2.0400000000000001E-2</v>
      </c>
      <c r="K17" s="1">
        <f>(K16*'Reference Data'!$B$7*'Reference Data'!$B$8)/(5*60)</f>
        <v>2.2800000000000001E-2</v>
      </c>
      <c r="L17" s="1">
        <f>(L16*'Reference Data'!$B$7*'Reference Data'!$B$8)/(5*60)</f>
        <v>2.52E-2</v>
      </c>
      <c r="M17" s="1">
        <f>(M16*'Reference Data'!$B$7*'Reference Data'!$B$8)/(5*60)</f>
        <v>2.76E-2</v>
      </c>
      <c r="N17" s="1">
        <f>(N16*'Reference Data'!$B$7*'Reference Data'!$B$8)/(5*60)</f>
        <v>0.03</v>
      </c>
      <c r="O17" s="1">
        <f>(O16*'Reference Data'!$B$7*'Reference Data'!$B$8)/(5*60)</f>
        <v>3.7200000000000004E-2</v>
      </c>
      <c r="P17" s="1">
        <f>(P16*'Reference Data'!$B$7*'Reference Data'!$B$8)/(5*60)</f>
        <v>4.2000000000000003E-2</v>
      </c>
      <c r="Q17" s="1">
        <f>(Q16*'Reference Data'!$B$7*'Reference Data'!$B$8)/(5*60)</f>
        <v>4.6800000000000001E-2</v>
      </c>
      <c r="R17" s="1">
        <f>(R16*'Reference Data'!$B$7*'Reference Data'!$B$8)/(5*60)</f>
        <v>5.1599999999999993E-2</v>
      </c>
      <c r="S17" s="1">
        <f>(S16*'Reference Data'!$B$7*'Reference Data'!$B$8)/(5*60)</f>
        <v>5.6399999999999992E-2</v>
      </c>
      <c r="T17" s="1">
        <f>(T16*'Reference Data'!$B$7*'Reference Data'!$B$8)/(5*60)</f>
        <v>6.1199999999999997E-2</v>
      </c>
      <c r="U17" s="1">
        <f>(U16*'Reference Data'!$B$7*'Reference Data'!$B$8)/(5*60)</f>
        <v>6.6000000000000003E-2</v>
      </c>
      <c r="V17" s="1">
        <f>(V16*'Reference Data'!$B$7*'Reference Data'!$B$8)/(5*60)</f>
        <v>7.0800000000000002E-2</v>
      </c>
      <c r="W17" s="1">
        <f>(W16*'Reference Data'!$B$7*'Reference Data'!$B$8)/(5*60)</f>
        <v>7.5600000000000001E-2</v>
      </c>
      <c r="X17" s="1">
        <f>(X16*'Reference Data'!$B$7*'Reference Data'!$B$8)/(5*60)</f>
        <v>8.0399999999999999E-2</v>
      </c>
      <c r="Y17" s="1">
        <f>(Y16*'Reference Data'!$B$7*'Reference Data'!$B$8)/(5*60)</f>
        <v>8.5200000000000012E-2</v>
      </c>
      <c r="Z17" s="1">
        <f>(Z16*'Reference Data'!$B$7*'Reference Data'!$B$8)/(5*60)</f>
        <v>0.09</v>
      </c>
      <c r="AA17" s="1">
        <f>(AA16*'Reference Data'!$B$7*'Reference Data'!$B$8)/(5*60)</f>
        <v>9.7199999999999995E-2</v>
      </c>
      <c r="AB17" s="1">
        <f>(AB16*'Reference Data'!$B$7*'Reference Data'!$B$8)/(5*60)</f>
        <v>0.10200000000000001</v>
      </c>
      <c r="AC17" s="1">
        <f>(AC16*'Reference Data'!$B$7*'Reference Data'!$B$8)/(5*60)</f>
        <v>0.10679999999999999</v>
      </c>
      <c r="AD17" s="1">
        <f>(AD16*'Reference Data'!$B$7*'Reference Data'!$B$8)/(5*60)</f>
        <v>0.11160000000000002</v>
      </c>
      <c r="AE17" s="1">
        <f>(AE16*'Reference Data'!$B$7*'Reference Data'!$B$8)/(5*60)</f>
        <v>0.1164</v>
      </c>
      <c r="AF17" s="1">
        <f>(AF16*'Reference Data'!$B$7*'Reference Data'!$B$8)/(5*60)</f>
        <v>0.1212</v>
      </c>
      <c r="AG17" s="1">
        <f>(AG16*'Reference Data'!$B$7*'Reference Data'!$B$8)/(5*60)</f>
        <v>0.126</v>
      </c>
      <c r="AH17" s="1">
        <f>(AH16*'Reference Data'!$B$7*'Reference Data'!$B$8)/(5*60)</f>
        <v>0.1308</v>
      </c>
      <c r="AI17" s="1">
        <f>(AI16*'Reference Data'!$B$7*'Reference Data'!$B$8)/(5*60)</f>
        <v>0.13560000000000003</v>
      </c>
      <c r="AJ17" s="1">
        <f>(AJ16*'Reference Data'!$B$7*'Reference Data'!$B$8)/(5*60)</f>
        <v>0.14040000000000002</v>
      </c>
      <c r="AK17" s="1">
        <f>(AK16*'Reference Data'!$B$7*'Reference Data'!$B$8)/(5*60)</f>
        <v>0.1452</v>
      </c>
      <c r="AL17" s="1">
        <f>(AL16*'Reference Data'!$B$7*'Reference Data'!$B$8)/(5*60)</f>
        <v>0.15</v>
      </c>
    </row>
    <row r="18" spans="1:38">
      <c r="A18" t="s">
        <v>13</v>
      </c>
      <c r="B18" s="7">
        <f>B16/(30*24*60*60)</f>
        <v>0</v>
      </c>
      <c r="C18" s="7">
        <f t="shared" ref="C18:Z18" si="9">C16/(30*24*60*60)</f>
        <v>1.3888888888888889E-4</v>
      </c>
      <c r="D18" s="7">
        <f t="shared" si="9"/>
        <v>2.3148148148148149E-4</v>
      </c>
      <c r="E18" s="7">
        <f t="shared" si="9"/>
        <v>3.2407407407407406E-4</v>
      </c>
      <c r="F18" s="7">
        <f t="shared" si="9"/>
        <v>4.1666666666666669E-4</v>
      </c>
      <c r="G18" s="7">
        <f t="shared" si="9"/>
        <v>5.0925925925925921E-4</v>
      </c>
      <c r="H18" s="7">
        <f t="shared" si="9"/>
        <v>6.018518518518519E-4</v>
      </c>
      <c r="I18" s="7">
        <f t="shared" si="9"/>
        <v>6.9444444444444447E-4</v>
      </c>
      <c r="J18" s="7">
        <f t="shared" si="9"/>
        <v>7.8703703703703705E-4</v>
      </c>
      <c r="K18" s="7">
        <f t="shared" si="9"/>
        <v>8.7962962962962962E-4</v>
      </c>
      <c r="L18" s="7">
        <f t="shared" si="9"/>
        <v>9.7222222222222219E-4</v>
      </c>
      <c r="M18" s="7">
        <f t="shared" si="9"/>
        <v>1.0648148148148149E-3</v>
      </c>
      <c r="N18" s="7">
        <f t="shared" si="9"/>
        <v>1.1574074074074073E-3</v>
      </c>
      <c r="O18" s="7">
        <f t="shared" si="9"/>
        <v>1.4351851851851852E-3</v>
      </c>
      <c r="P18" s="7">
        <f t="shared" si="9"/>
        <v>1.6203703703703703E-3</v>
      </c>
      <c r="Q18" s="7">
        <f t="shared" si="9"/>
        <v>1.8055555555555555E-3</v>
      </c>
      <c r="R18" s="7">
        <f t="shared" si="9"/>
        <v>1.9907407407407408E-3</v>
      </c>
      <c r="S18" s="7">
        <f t="shared" si="9"/>
        <v>2.1759259259259258E-3</v>
      </c>
      <c r="T18" s="7">
        <f t="shared" si="9"/>
        <v>2.3611111111111111E-3</v>
      </c>
      <c r="U18" s="7">
        <f t="shared" si="9"/>
        <v>2.5462962962962965E-3</v>
      </c>
      <c r="V18" s="7">
        <f t="shared" si="9"/>
        <v>2.7314814814814814E-3</v>
      </c>
      <c r="W18" s="7">
        <f t="shared" si="9"/>
        <v>2.9166666666666668E-3</v>
      </c>
      <c r="X18" s="7">
        <f t="shared" si="9"/>
        <v>3.1018518518518517E-3</v>
      </c>
      <c r="Y18" s="7">
        <f t="shared" si="9"/>
        <v>3.2870370370370371E-3</v>
      </c>
      <c r="Z18" s="7">
        <f t="shared" si="9"/>
        <v>3.472222222222222E-3</v>
      </c>
      <c r="AA18" s="7">
        <f t="shared" ref="AA18:AL18" si="10">AA16/(30*24*60*60)</f>
        <v>3.7499999999999999E-3</v>
      </c>
      <c r="AB18" s="7">
        <f t="shared" si="10"/>
        <v>3.9351851851851848E-3</v>
      </c>
      <c r="AC18" s="7">
        <f t="shared" si="10"/>
        <v>4.1203703703703706E-3</v>
      </c>
      <c r="AD18" s="7">
        <f t="shared" si="10"/>
        <v>4.3055555555555555E-3</v>
      </c>
      <c r="AE18" s="7">
        <f t="shared" si="10"/>
        <v>4.4907407407407405E-3</v>
      </c>
      <c r="AF18" s="7">
        <f t="shared" si="10"/>
        <v>4.6759259259259263E-3</v>
      </c>
      <c r="AG18" s="7">
        <f t="shared" si="10"/>
        <v>4.8611111111111112E-3</v>
      </c>
      <c r="AH18" s="7">
        <f t="shared" si="10"/>
        <v>5.0462962962962961E-3</v>
      </c>
      <c r="AI18" s="7">
        <f t="shared" si="10"/>
        <v>5.2314814814814811E-3</v>
      </c>
      <c r="AJ18" s="7">
        <f t="shared" si="10"/>
        <v>5.4166666666666669E-3</v>
      </c>
      <c r="AK18" s="7">
        <f t="shared" si="10"/>
        <v>5.6018518518518518E-3</v>
      </c>
      <c r="AL18" s="7">
        <f t="shared" si="10"/>
        <v>5.7870370370370367E-3</v>
      </c>
    </row>
    <row r="19" spans="1:38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>
      <c r="A20" t="s">
        <v>21</v>
      </c>
      <c r="B20" s="2">
        <f>ROUNDUP(B3*'Reference Data'!$B$5,0)</f>
        <v>0</v>
      </c>
      <c r="C20" s="2">
        <f>ROUNDUP(C3*'Reference Data'!$B$5,0)</f>
        <v>259944</v>
      </c>
      <c r="D20" s="2">
        <f>ROUNDUP(D3*'Reference Data'!$B$5,0)</f>
        <v>433240</v>
      </c>
      <c r="E20" s="2">
        <f>ROUNDUP(E3*'Reference Data'!$B$5,0)</f>
        <v>606536</v>
      </c>
      <c r="F20" s="2">
        <f>ROUNDUP(F3*'Reference Data'!$B$5,0)</f>
        <v>779832</v>
      </c>
      <c r="G20" s="2">
        <f>ROUNDUP(G3*'Reference Data'!$B$5,0)</f>
        <v>953128</v>
      </c>
      <c r="H20" s="2">
        <f>ROUNDUP(H3*'Reference Data'!$B$5,0)</f>
        <v>1126424</v>
      </c>
      <c r="I20" s="2">
        <f>ROUNDUP(I3*'Reference Data'!$B$5,0)</f>
        <v>1299720</v>
      </c>
      <c r="J20" s="2">
        <f>ROUNDUP(J3*'Reference Data'!$B$5,0)</f>
        <v>1473016</v>
      </c>
      <c r="K20" s="2">
        <f>ROUNDUP(K3*'Reference Data'!$B$5,0)</f>
        <v>1646312</v>
      </c>
      <c r="L20" s="2">
        <f>ROUNDUP(L3*'Reference Data'!$B$5,0)</f>
        <v>1819608</v>
      </c>
      <c r="M20" s="2">
        <f>ROUNDUP(M3*'Reference Data'!$B$5,0)</f>
        <v>1992904</v>
      </c>
      <c r="N20" s="2">
        <f>ROUNDUP(N3*'Reference Data'!$B$5,0)</f>
        <v>2166200</v>
      </c>
      <c r="O20" s="2">
        <f>ROUNDUP(O3*'Reference Data'!$B$5,0)</f>
        <v>2686088</v>
      </c>
      <c r="P20" s="2">
        <f>ROUNDUP(P3*'Reference Data'!$B$5,0)</f>
        <v>3032680</v>
      </c>
      <c r="Q20" s="2">
        <f>ROUNDUP(Q3*'Reference Data'!$B$5,0)</f>
        <v>3379272</v>
      </c>
      <c r="R20" s="2">
        <f>ROUNDUP(R3*'Reference Data'!$B$5,0)</f>
        <v>3725864</v>
      </c>
      <c r="S20" s="2">
        <f>ROUNDUP(S3*'Reference Data'!$B$5,0)</f>
        <v>4072456</v>
      </c>
      <c r="T20" s="2">
        <f>ROUNDUP(T3*'Reference Data'!$B$5,0)</f>
        <v>4419048</v>
      </c>
      <c r="U20" s="2">
        <f>ROUNDUP(U3*'Reference Data'!$B$5,0)</f>
        <v>4765640</v>
      </c>
      <c r="V20" s="2">
        <f>ROUNDUP(V3*'Reference Data'!$B$5,0)</f>
        <v>5112232</v>
      </c>
      <c r="W20" s="2">
        <f>ROUNDUP(W3*'Reference Data'!$B$5,0)</f>
        <v>5458824</v>
      </c>
      <c r="X20" s="2">
        <f>ROUNDUP(X3*'Reference Data'!$B$5,0)</f>
        <v>5805416</v>
      </c>
      <c r="Y20" s="2">
        <f>ROUNDUP(Y3*'Reference Data'!$B$5,0)</f>
        <v>6152008</v>
      </c>
      <c r="Z20" s="2">
        <f>ROUNDUP(Z3*'Reference Data'!$B$5,0)</f>
        <v>6498600</v>
      </c>
      <c r="AA20" s="2">
        <f>ROUNDUP(AA3*'Reference Data'!$B$5,0)</f>
        <v>7018488</v>
      </c>
      <c r="AB20" s="2">
        <f>ROUNDUP(AB3*'Reference Data'!$B$5,0)</f>
        <v>7365080</v>
      </c>
      <c r="AC20" s="2">
        <f>ROUNDUP(AC3*'Reference Data'!$B$5,0)</f>
        <v>7711672</v>
      </c>
      <c r="AD20" s="2">
        <f>ROUNDUP(AD3*'Reference Data'!$B$5,0)</f>
        <v>8058264</v>
      </c>
      <c r="AE20" s="2">
        <f>ROUNDUP(AE3*'Reference Data'!$B$5,0)</f>
        <v>8404856</v>
      </c>
      <c r="AF20" s="2">
        <f>ROUNDUP(AF3*'Reference Data'!$B$5,0)</f>
        <v>8751448</v>
      </c>
      <c r="AG20" s="2">
        <f>ROUNDUP(AG3*'Reference Data'!$B$5,0)</f>
        <v>9098040</v>
      </c>
      <c r="AH20" s="2">
        <f>ROUNDUP(AH3*'Reference Data'!$B$5,0)</f>
        <v>9444632</v>
      </c>
      <c r="AI20" s="2">
        <f>ROUNDUP(AI3*'Reference Data'!$B$5,0)</f>
        <v>9791224</v>
      </c>
      <c r="AJ20" s="2">
        <f>ROUNDUP(AJ3*'Reference Data'!$B$5,0)</f>
        <v>10137816</v>
      </c>
      <c r="AK20" s="2">
        <f>ROUNDUP(AK3*'Reference Data'!$B$5,0)</f>
        <v>10484408</v>
      </c>
      <c r="AL20" s="2">
        <f>ROUNDUP(AL3*'Reference Data'!$B$5,0)</f>
        <v>10831000</v>
      </c>
    </row>
    <row r="21" spans="1:38">
      <c r="A21" t="s">
        <v>15</v>
      </c>
      <c r="B21" s="1">
        <f>(B20*'Reference Data'!$B$9*'Reference Data'!$B$10)/(5*60)</f>
        <v>0</v>
      </c>
      <c r="C21" s="1">
        <f>(C20*'Reference Data'!$B$9*'Reference Data'!$B$10)/(5*60)</f>
        <v>0.1386368</v>
      </c>
      <c r="D21" s="1">
        <f>(D20*'Reference Data'!$B$9*'Reference Data'!$B$10)/(5*60)</f>
        <v>0.23106133333333331</v>
      </c>
      <c r="E21" s="1">
        <f>(E20*'Reference Data'!$B$9*'Reference Data'!$B$10)/(5*60)</f>
        <v>0.32348586666666668</v>
      </c>
      <c r="F21" s="1">
        <f>(F20*'Reference Data'!$B$9*'Reference Data'!$B$10)/(5*60)</f>
        <v>0.41591039999999996</v>
      </c>
      <c r="G21" s="1">
        <f>(G20*'Reference Data'!$B$9*'Reference Data'!$B$10)/(5*60)</f>
        <v>0.50833493333333335</v>
      </c>
      <c r="H21" s="1">
        <f>(H20*'Reference Data'!$B$9*'Reference Data'!$B$10)/(5*60)</f>
        <v>0.60075946666666658</v>
      </c>
      <c r="I21" s="1">
        <f>(I20*'Reference Data'!$B$9*'Reference Data'!$B$10)/(5*60)</f>
        <v>0.69318400000000002</v>
      </c>
      <c r="J21" s="1">
        <f>(J20*'Reference Data'!$B$9*'Reference Data'!$B$10)/(5*60)</f>
        <v>0.78560853333333336</v>
      </c>
      <c r="K21" s="1">
        <f>(K20*'Reference Data'!$B$9*'Reference Data'!$B$10)/(5*60)</f>
        <v>0.87803306666666669</v>
      </c>
      <c r="L21" s="1">
        <f>(L20*'Reference Data'!$B$9*'Reference Data'!$B$10)/(5*60)</f>
        <v>0.97045760000000014</v>
      </c>
      <c r="M21" s="1">
        <f>(M20*'Reference Data'!$B$9*'Reference Data'!$B$10)/(5*60)</f>
        <v>1.0628821333333334</v>
      </c>
      <c r="N21" s="1">
        <f>(N20*'Reference Data'!$B$9*'Reference Data'!$B$10)/(5*60)</f>
        <v>1.1553066666666667</v>
      </c>
      <c r="O21" s="1">
        <f>(O20*'Reference Data'!$B$9*'Reference Data'!$B$10)/(5*60)</f>
        <v>1.4325802666666667</v>
      </c>
      <c r="P21" s="1">
        <f>(P20*'Reference Data'!$B$9*'Reference Data'!$B$10)/(5*60)</f>
        <v>1.6174293333333332</v>
      </c>
      <c r="Q21" s="1">
        <f>(Q20*'Reference Data'!$B$9*'Reference Data'!$B$10)/(5*60)</f>
        <v>1.8022784000000001</v>
      </c>
      <c r="R21" s="1">
        <f>(R20*'Reference Data'!$B$9*'Reference Data'!$B$10)/(5*60)</f>
        <v>1.9871274666666667</v>
      </c>
      <c r="S21" s="1">
        <f>(S20*'Reference Data'!$B$9*'Reference Data'!$B$10)/(5*60)</f>
        <v>2.171976533333333</v>
      </c>
      <c r="T21" s="1">
        <f>(T20*'Reference Data'!$B$9*'Reference Data'!$B$10)/(5*60)</f>
        <v>2.3568256000000001</v>
      </c>
      <c r="U21" s="1">
        <f>(U20*'Reference Data'!$B$9*'Reference Data'!$B$10)/(5*60)</f>
        <v>2.5416746666666667</v>
      </c>
      <c r="V21" s="1">
        <f>(V20*'Reference Data'!$B$9*'Reference Data'!$B$10)/(5*60)</f>
        <v>2.7265237333333334</v>
      </c>
      <c r="W21" s="1">
        <f>(W20*'Reference Data'!$B$9*'Reference Data'!$B$10)/(5*60)</f>
        <v>2.9113728000000001</v>
      </c>
      <c r="X21" s="1">
        <f>(X20*'Reference Data'!$B$9*'Reference Data'!$B$10)/(5*60)</f>
        <v>3.0962218666666668</v>
      </c>
      <c r="Y21" s="1">
        <f>(Y20*'Reference Data'!$B$9*'Reference Data'!$B$10)/(5*60)</f>
        <v>3.2810709333333334</v>
      </c>
      <c r="Z21" s="1">
        <f>(Z20*'Reference Data'!$B$9*'Reference Data'!$B$10)/(5*60)</f>
        <v>3.4659200000000001</v>
      </c>
      <c r="AA21" s="1">
        <f>(AA20*'Reference Data'!$B$9*'Reference Data'!$B$10)/(5*60)</f>
        <v>3.7431936000000006</v>
      </c>
      <c r="AB21" s="1">
        <f>(AB20*'Reference Data'!$B$9*'Reference Data'!$B$10)/(5*60)</f>
        <v>3.9280426666666668</v>
      </c>
      <c r="AC21" s="1">
        <f>(AC20*'Reference Data'!$B$9*'Reference Data'!$B$10)/(5*60)</f>
        <v>4.112891733333333</v>
      </c>
      <c r="AD21" s="1">
        <f>(AD20*'Reference Data'!$B$9*'Reference Data'!$B$10)/(5*60)</f>
        <v>4.2977407999999997</v>
      </c>
      <c r="AE21" s="1">
        <f>(AE20*'Reference Data'!$B$9*'Reference Data'!$B$10)/(5*60)</f>
        <v>4.4825898666666664</v>
      </c>
      <c r="AF21" s="1">
        <f>(AF20*'Reference Data'!$B$9*'Reference Data'!$B$10)/(5*60)</f>
        <v>4.667438933333333</v>
      </c>
      <c r="AG21" s="1">
        <f>(AG20*'Reference Data'!$B$9*'Reference Data'!$B$10)/(5*60)</f>
        <v>4.8522880000000006</v>
      </c>
      <c r="AH21" s="1">
        <f>(AH20*'Reference Data'!$B$9*'Reference Data'!$B$10)/(5*60)</f>
        <v>5.0371370666666673</v>
      </c>
      <c r="AI21" s="1">
        <f>(AI20*'Reference Data'!$B$9*'Reference Data'!$B$10)/(5*60)</f>
        <v>5.2219861333333339</v>
      </c>
      <c r="AJ21" s="1">
        <f>(AJ20*'Reference Data'!$B$9*'Reference Data'!$B$10)/(5*60)</f>
        <v>5.4068352000000006</v>
      </c>
      <c r="AK21" s="1">
        <f>(AK20*'Reference Data'!$B$9*'Reference Data'!$B$10)/(5*60)</f>
        <v>5.5916842666666673</v>
      </c>
      <c r="AL21" s="1">
        <f>(AL20*'Reference Data'!$B$9*'Reference Data'!$B$10)/(5*60)</f>
        <v>5.7765333333333331</v>
      </c>
    </row>
    <row r="22" spans="1:38">
      <c r="A22" t="s">
        <v>14</v>
      </c>
      <c r="B22" s="1">
        <f>B20/(30*24*60*60)</f>
        <v>0</v>
      </c>
      <c r="C22" s="1">
        <f t="shared" ref="C22:Z22" si="11">C20/(30*24*60*60)</f>
        <v>0.10028703703703704</v>
      </c>
      <c r="D22" s="1">
        <f t="shared" si="11"/>
        <v>0.16714506172839505</v>
      </c>
      <c r="E22" s="1">
        <f t="shared" si="11"/>
        <v>0.23400308641975309</v>
      </c>
      <c r="F22" s="1">
        <f t="shared" si="11"/>
        <v>0.30086111111111113</v>
      </c>
      <c r="G22" s="1">
        <f t="shared" si="11"/>
        <v>0.36771913580246912</v>
      </c>
      <c r="H22" s="1">
        <f t="shared" si="11"/>
        <v>0.43457716049382716</v>
      </c>
      <c r="I22" s="1">
        <f t="shared" si="11"/>
        <v>0.50143518518518515</v>
      </c>
      <c r="J22" s="1">
        <f t="shared" si="11"/>
        <v>0.56829320987654319</v>
      </c>
      <c r="K22" s="1">
        <f t="shared" si="11"/>
        <v>0.63515123456790124</v>
      </c>
      <c r="L22" s="1">
        <f t="shared" si="11"/>
        <v>0.70200925925925928</v>
      </c>
      <c r="M22" s="1">
        <f t="shared" si="11"/>
        <v>0.76886728395061732</v>
      </c>
      <c r="N22" s="1">
        <f t="shared" si="11"/>
        <v>0.83572530864197536</v>
      </c>
      <c r="O22" s="1">
        <f t="shared" si="11"/>
        <v>1.0362993827160494</v>
      </c>
      <c r="P22" s="1">
        <f t="shared" si="11"/>
        <v>1.1700154320987655</v>
      </c>
      <c r="Q22" s="1">
        <f t="shared" si="11"/>
        <v>1.3037314814814815</v>
      </c>
      <c r="R22" s="1">
        <f t="shared" si="11"/>
        <v>1.4374475308641976</v>
      </c>
      <c r="S22" s="1">
        <f t="shared" si="11"/>
        <v>1.5711635802469135</v>
      </c>
      <c r="T22" s="1">
        <f t="shared" si="11"/>
        <v>1.7048796296296296</v>
      </c>
      <c r="U22" s="1">
        <f t="shared" si="11"/>
        <v>1.8385956790123457</v>
      </c>
      <c r="V22" s="1">
        <f t="shared" si="11"/>
        <v>1.9723117283950617</v>
      </c>
      <c r="W22" s="1">
        <f t="shared" si="11"/>
        <v>2.1060277777777778</v>
      </c>
      <c r="X22" s="1">
        <f t="shared" si="11"/>
        <v>2.2397438271604937</v>
      </c>
      <c r="Y22" s="1">
        <f t="shared" si="11"/>
        <v>2.37345987654321</v>
      </c>
      <c r="Z22" s="1">
        <f t="shared" si="11"/>
        <v>2.5071759259259259</v>
      </c>
      <c r="AA22" s="1">
        <f t="shared" ref="AA22:AL22" si="12">AA20/(30*24*60*60)</f>
        <v>2.7077499999999999</v>
      </c>
      <c r="AB22" s="1">
        <f t="shared" si="12"/>
        <v>2.8414660493827162</v>
      </c>
      <c r="AC22" s="1">
        <f t="shared" si="12"/>
        <v>2.975182098765432</v>
      </c>
      <c r="AD22" s="1">
        <f t="shared" si="12"/>
        <v>3.1088981481481484</v>
      </c>
      <c r="AE22" s="1">
        <f t="shared" si="12"/>
        <v>3.2426141975308642</v>
      </c>
      <c r="AF22" s="1">
        <f t="shared" si="12"/>
        <v>3.3763302469135801</v>
      </c>
      <c r="AG22" s="1">
        <f t="shared" si="12"/>
        <v>3.5100462962962964</v>
      </c>
      <c r="AH22" s="1">
        <f t="shared" si="12"/>
        <v>3.6437623456790122</v>
      </c>
      <c r="AI22" s="1">
        <f t="shared" si="12"/>
        <v>3.7774783950617286</v>
      </c>
      <c r="AJ22" s="1">
        <f t="shared" si="12"/>
        <v>3.9111944444444444</v>
      </c>
      <c r="AK22" s="1">
        <f t="shared" si="12"/>
        <v>4.0449104938271603</v>
      </c>
      <c r="AL22" s="1">
        <f t="shared" si="12"/>
        <v>4.1786265432098766</v>
      </c>
    </row>
    <row r="24" spans="1:38">
      <c r="A24" t="s">
        <v>104</v>
      </c>
      <c r="B24" s="10">
        <v>1</v>
      </c>
      <c r="O24" s="11"/>
      <c r="P24" s="11"/>
      <c r="Z24" s="11"/>
    </row>
  </sheetData>
  <phoneticPr fontId="12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D1"/>
    </sheetView>
  </sheetViews>
  <sheetFormatPr baseColWidth="12" defaultColWidth="8.83203125" defaultRowHeight="17" x14ac:dyDescent="0"/>
  <cols>
    <col min="1" max="1" width="59.6640625" style="14" customWidth="1"/>
    <col min="2" max="2" width="21.1640625" style="14" bestFit="1" customWidth="1"/>
    <col min="3" max="3" width="14.5" style="14" customWidth="1"/>
    <col min="4" max="4" width="8.83203125" style="14"/>
    <col min="5" max="5" width="11" style="14" bestFit="1" customWidth="1"/>
    <col min="6" max="16384" width="8.83203125" style="14"/>
  </cols>
  <sheetData>
    <row r="1" spans="1:5">
      <c r="A1" s="53" t="s">
        <v>89</v>
      </c>
      <c r="B1" s="53"/>
      <c r="C1" s="53"/>
      <c r="D1" s="53"/>
      <c r="E1" s="39"/>
    </row>
    <row r="3" spans="1:5" ht="18">
      <c r="A3" s="28" t="s">
        <v>73</v>
      </c>
      <c r="B3" s="35">
        <f>'Reference Data'!B14</f>
        <v>20000000</v>
      </c>
      <c r="C3" s="33"/>
    </row>
    <row r="4" spans="1:5">
      <c r="A4" s="30" t="s">
        <v>72</v>
      </c>
      <c r="B4" s="38">
        <f>MAX('Transaction Details'!B3:AL3)</f>
        <v>500</v>
      </c>
    </row>
    <row r="6" spans="1:5">
      <c r="B6" s="28" t="s">
        <v>88</v>
      </c>
      <c r="C6" s="28" t="s">
        <v>87</v>
      </c>
    </row>
    <row r="7" spans="1:5" ht="18">
      <c r="A7" s="30" t="s">
        <v>86</v>
      </c>
      <c r="B7" s="29">
        <f>B3*'Reference Data'!B3</f>
        <v>1400000000</v>
      </c>
      <c r="C7" s="33">
        <f>(B7*'Reference Data'!$B$7*'Reference Data'!$B$8)/(5*60)</f>
        <v>14000</v>
      </c>
      <c r="E7" s="33"/>
    </row>
    <row r="8" spans="1:5" ht="18">
      <c r="A8" s="30" t="s">
        <v>85</v>
      </c>
      <c r="B8" s="29">
        <f>B3*'Reference Data'!B4</f>
        <v>600000000</v>
      </c>
      <c r="C8" s="33">
        <f>(B8*'Reference Data'!$B$7*'Reference Data'!$B$8)/(5*60)</f>
        <v>6000</v>
      </c>
    </row>
    <row r="9" spans="1:5" ht="18">
      <c r="A9" s="30" t="s">
        <v>101</v>
      </c>
      <c r="B9" s="47" t="s">
        <v>99</v>
      </c>
      <c r="C9" s="33">
        <f>'Reference Data'!B12</f>
        <v>3500</v>
      </c>
    </row>
    <row r="10" spans="1:5" ht="18">
      <c r="A10" s="30" t="s">
        <v>102</v>
      </c>
      <c r="B10" s="37">
        <f>'Reference Data'!B19</f>
        <v>13685760000000</v>
      </c>
      <c r="C10" s="35">
        <f>B10/(30*24*60*60)</f>
        <v>5280000</v>
      </c>
    </row>
    <row r="11" spans="1:5" ht="18">
      <c r="A11" s="30"/>
      <c r="B11" s="36"/>
    </row>
    <row r="12" spans="1:5" ht="18">
      <c r="A12" s="30" t="s">
        <v>84</v>
      </c>
      <c r="B12" s="29">
        <f>B4*'Reference Data'!B3</f>
        <v>35000</v>
      </c>
      <c r="C12" s="14">
        <f>(B12*'Reference Data'!$B$7*'Reference Data'!$B$8)/(5*60)</f>
        <v>0.35</v>
      </c>
    </row>
    <row r="13" spans="1:5" ht="18">
      <c r="A13" s="30" t="s">
        <v>83</v>
      </c>
      <c r="B13" s="35">
        <f>B4*'Reference Data'!B4</f>
        <v>15000</v>
      </c>
      <c r="C13" s="14">
        <f>(B13*'Reference Data'!$B$7*'Reference Data'!$B$8)/(5*60)</f>
        <v>0.15</v>
      </c>
    </row>
    <row r="14" spans="1:5">
      <c r="A14" s="30" t="s">
        <v>98</v>
      </c>
      <c r="B14" s="48" t="s">
        <v>99</v>
      </c>
      <c r="C14" s="52">
        <f>B4/B3*'Reference Data'!B12</f>
        <v>8.7500000000000008E-2</v>
      </c>
    </row>
    <row r="15" spans="1:5" ht="18">
      <c r="A15" s="30" t="s">
        <v>82</v>
      </c>
      <c r="B15" s="33">
        <f>B4*'Reference Data'!B5</f>
        <v>10831000</v>
      </c>
      <c r="C15" s="34">
        <f>(B15*'Reference Data'!B9*'Reference Data'!B10)/(5*60)</f>
        <v>5.7765333333333331</v>
      </c>
    </row>
    <row r="16" spans="1:5">
      <c r="A16" s="30" t="s">
        <v>81</v>
      </c>
      <c r="B16" s="33">
        <f>B15*10</f>
        <v>108310000</v>
      </c>
      <c r="C16" s="32">
        <f>C15*10</f>
        <v>57.765333333333331</v>
      </c>
    </row>
    <row r="18" spans="1:3">
      <c r="A18" s="30" t="s">
        <v>80</v>
      </c>
      <c r="B18" s="49">
        <f>B12/B7</f>
        <v>2.5000000000000001E-5</v>
      </c>
      <c r="C18" s="31" t="s">
        <v>76</v>
      </c>
    </row>
    <row r="19" spans="1:3">
      <c r="A19" s="30" t="s">
        <v>79</v>
      </c>
      <c r="B19" s="49">
        <f>B13/B8</f>
        <v>2.5000000000000001E-5</v>
      </c>
      <c r="C19" s="31" t="s">
        <v>76</v>
      </c>
    </row>
    <row r="20" spans="1:3">
      <c r="A20" s="30" t="s">
        <v>100</v>
      </c>
      <c r="B20" s="49">
        <f>C14/C9</f>
        <v>2.5000000000000001E-5</v>
      </c>
      <c r="C20" s="31" t="s">
        <v>76</v>
      </c>
    </row>
    <row r="21" spans="1:3" ht="18">
      <c r="A21" s="30" t="s">
        <v>78</v>
      </c>
      <c r="B21" s="50">
        <f>B15/B10</f>
        <v>7.9140654227459778E-7</v>
      </c>
    </row>
    <row r="22" spans="1:3">
      <c r="A22" s="30" t="s">
        <v>77</v>
      </c>
      <c r="B22" s="49">
        <f>B16/B10</f>
        <v>7.9140654227459788E-6</v>
      </c>
      <c r="C22" s="31" t="s">
        <v>76</v>
      </c>
    </row>
    <row r="25" spans="1:3">
      <c r="A25" s="30" t="s">
        <v>103</v>
      </c>
    </row>
    <row r="27" spans="1:3">
      <c r="A27" s="28" t="s">
        <v>75</v>
      </c>
    </row>
  </sheetData>
  <mergeCells count="1">
    <mergeCell ref="A1:D1"/>
  </mergeCells>
  <phoneticPr fontId="1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B5" sqref="B5"/>
    </sheetView>
  </sheetViews>
  <sheetFormatPr baseColWidth="12" defaultColWidth="8.83203125" defaultRowHeight="18" x14ac:dyDescent="0"/>
  <cols>
    <col min="1" max="1" width="41.5" style="14" bestFit="1" customWidth="1"/>
    <col min="2" max="2" width="12" style="14" customWidth="1"/>
    <col min="3" max="3" width="5.1640625" style="15" bestFit="1" customWidth="1"/>
    <col min="4" max="4" width="10.33203125" style="15" bestFit="1" customWidth="1"/>
    <col min="5" max="5" width="12.1640625" style="14" bestFit="1" customWidth="1"/>
    <col min="6" max="16384" width="8.83203125" style="14"/>
  </cols>
  <sheetData>
    <row r="1" spans="1:5" ht="17">
      <c r="A1" s="53" t="s">
        <v>74</v>
      </c>
      <c r="B1" s="53"/>
      <c r="C1" s="53"/>
      <c r="D1" s="53"/>
      <c r="E1" s="53"/>
    </row>
    <row r="3" spans="1:5">
      <c r="A3" s="28" t="s">
        <v>96</v>
      </c>
      <c r="B3" s="29">
        <f>'Reference Data'!B15</f>
        <v>50000000</v>
      </c>
    </row>
    <row r="4" spans="1:5">
      <c r="A4" s="30" t="s">
        <v>72</v>
      </c>
      <c r="B4" s="38">
        <f>MAX('Transaction Details'!B3:AL3)</f>
        <v>500</v>
      </c>
    </row>
    <row r="5" spans="1:5">
      <c r="A5" s="28" t="s">
        <v>71</v>
      </c>
      <c r="B5" s="51">
        <f>E53/D53</f>
        <v>1.0000000000000001E-5</v>
      </c>
    </row>
    <row r="7" spans="1:5" ht="45.75" customHeight="1">
      <c r="A7" s="55" t="s">
        <v>70</v>
      </c>
      <c r="B7" s="55" t="s">
        <v>69</v>
      </c>
      <c r="C7" s="54" t="s">
        <v>68</v>
      </c>
      <c r="D7" s="54"/>
      <c r="E7" s="27" t="s">
        <v>67</v>
      </c>
    </row>
    <row r="8" spans="1:5" ht="41">
      <c r="A8" s="55"/>
      <c r="B8" s="55"/>
      <c r="C8" s="26" t="s">
        <v>66</v>
      </c>
      <c r="D8" s="25" t="s">
        <v>65</v>
      </c>
      <c r="E8" s="25" t="s">
        <v>65</v>
      </c>
    </row>
    <row r="9" spans="1:5">
      <c r="A9" s="23" t="s">
        <v>64</v>
      </c>
      <c r="B9" s="19"/>
      <c r="C9" s="18"/>
      <c r="D9" s="18"/>
      <c r="E9" s="19"/>
    </row>
    <row r="10" spans="1:5">
      <c r="A10" s="19" t="s">
        <v>63</v>
      </c>
      <c r="B10" s="19">
        <v>1</v>
      </c>
      <c r="C10" s="18">
        <v>0.3</v>
      </c>
      <c r="D10" s="22">
        <f>C10*'Reference Data'!$B$17*B10</f>
        <v>72</v>
      </c>
      <c r="E10" s="21">
        <f>D10*($B$4/$B$3)</f>
        <v>7.2000000000000005E-4</v>
      </c>
    </row>
    <row r="11" spans="1:5">
      <c r="A11" s="19" t="s">
        <v>62</v>
      </c>
      <c r="B11" s="19">
        <v>1</v>
      </c>
      <c r="C11" s="18">
        <v>0.5</v>
      </c>
      <c r="D11" s="22">
        <f>C11*'Reference Data'!$B$17*B11</f>
        <v>120</v>
      </c>
      <c r="E11" s="21">
        <f t="shared" ref="E11:E51" si="0">D11*($B$4/$B$3)</f>
        <v>1.2000000000000001E-3</v>
      </c>
    </row>
    <row r="12" spans="1:5">
      <c r="A12" s="19" t="s">
        <v>61</v>
      </c>
      <c r="B12" s="19">
        <v>1</v>
      </c>
      <c r="C12" s="18">
        <v>0.7</v>
      </c>
      <c r="D12" s="22">
        <f>C12*'Reference Data'!$B$17*B12</f>
        <v>168</v>
      </c>
      <c r="E12" s="21">
        <f t="shared" si="0"/>
        <v>1.6800000000000001E-3</v>
      </c>
    </row>
    <row r="13" spans="1:5">
      <c r="A13" s="19" t="s">
        <v>60</v>
      </c>
      <c r="B13" s="19">
        <v>1</v>
      </c>
      <c r="C13" s="18">
        <v>0.5</v>
      </c>
      <c r="D13" s="22">
        <f>C13*'Reference Data'!$B$17*B13</f>
        <v>120</v>
      </c>
      <c r="E13" s="21">
        <f t="shared" si="0"/>
        <v>1.2000000000000001E-3</v>
      </c>
    </row>
    <row r="14" spans="1:5">
      <c r="A14" s="23" t="s">
        <v>59</v>
      </c>
      <c r="B14" s="19"/>
      <c r="C14" s="18"/>
      <c r="D14" s="22"/>
      <c r="E14" s="21"/>
    </row>
    <row r="15" spans="1:5">
      <c r="A15" s="19" t="s">
        <v>58</v>
      </c>
      <c r="B15" s="19">
        <v>1</v>
      </c>
      <c r="C15" s="18">
        <v>1</v>
      </c>
      <c r="D15" s="22">
        <f>C15*'Reference Data'!$B$17*B15</f>
        <v>240</v>
      </c>
      <c r="E15" s="21">
        <f t="shared" si="0"/>
        <v>2.4000000000000002E-3</v>
      </c>
    </row>
    <row r="16" spans="1:5">
      <c r="A16" s="19" t="s">
        <v>57</v>
      </c>
      <c r="B16" s="19">
        <v>3</v>
      </c>
      <c r="C16" s="18">
        <v>1</v>
      </c>
      <c r="D16" s="22">
        <f>C16*'Reference Data'!$B$17*B16</f>
        <v>720</v>
      </c>
      <c r="E16" s="21">
        <f t="shared" si="0"/>
        <v>7.2000000000000007E-3</v>
      </c>
    </row>
    <row r="17" spans="1:5">
      <c r="A17" s="23" t="s">
        <v>56</v>
      </c>
      <c r="B17" s="19"/>
      <c r="C17" s="18"/>
      <c r="D17" s="22"/>
      <c r="E17" s="21"/>
    </row>
    <row r="18" spans="1:5">
      <c r="A18" s="19" t="s">
        <v>55</v>
      </c>
      <c r="B18" s="19">
        <v>1</v>
      </c>
      <c r="C18" s="18">
        <v>1</v>
      </c>
      <c r="D18" s="22">
        <f>C18*'Reference Data'!$B$17*B18</f>
        <v>240</v>
      </c>
      <c r="E18" s="21">
        <f t="shared" si="0"/>
        <v>2.4000000000000002E-3</v>
      </c>
    </row>
    <row r="19" spans="1:5">
      <c r="A19" s="19" t="s">
        <v>54</v>
      </c>
      <c r="B19" s="19">
        <v>1</v>
      </c>
      <c r="C19" s="18">
        <v>1</v>
      </c>
      <c r="D19" s="22">
        <f>C19*'Reference Data'!$B$17*B19</f>
        <v>240</v>
      </c>
      <c r="E19" s="21">
        <f t="shared" si="0"/>
        <v>2.4000000000000002E-3</v>
      </c>
    </row>
    <row r="20" spans="1:5">
      <c r="A20" s="19" t="s">
        <v>53</v>
      </c>
      <c r="B20" s="19">
        <v>2</v>
      </c>
      <c r="C20" s="18">
        <v>1</v>
      </c>
      <c r="D20" s="22">
        <f>C20*'Reference Data'!$B$17*B20</f>
        <v>480</v>
      </c>
      <c r="E20" s="21">
        <f t="shared" si="0"/>
        <v>4.8000000000000004E-3</v>
      </c>
    </row>
    <row r="21" spans="1:5">
      <c r="A21" s="23" t="s">
        <v>52</v>
      </c>
      <c r="B21" s="19"/>
      <c r="C21" s="18"/>
      <c r="D21" s="22"/>
      <c r="E21" s="21"/>
    </row>
    <row r="22" spans="1:5">
      <c r="A22" s="19" t="s">
        <v>51</v>
      </c>
      <c r="B22" s="19">
        <v>1</v>
      </c>
      <c r="C22" s="18">
        <v>0.25</v>
      </c>
      <c r="D22" s="22">
        <f>C22*'Reference Data'!$B$17*B22</f>
        <v>60</v>
      </c>
      <c r="E22" s="21">
        <f t="shared" si="0"/>
        <v>6.0000000000000006E-4</v>
      </c>
    </row>
    <row r="23" spans="1:5">
      <c r="A23" s="19" t="s">
        <v>50</v>
      </c>
      <c r="B23" s="19">
        <v>1</v>
      </c>
      <c r="C23" s="18">
        <v>0.5</v>
      </c>
      <c r="D23" s="22">
        <f>C23*'Reference Data'!$B$17*B23</f>
        <v>120</v>
      </c>
      <c r="E23" s="21">
        <f t="shared" si="0"/>
        <v>1.2000000000000001E-3</v>
      </c>
    </row>
    <row r="24" spans="1:5">
      <c r="A24" s="19" t="s">
        <v>49</v>
      </c>
      <c r="B24" s="19">
        <v>1</v>
      </c>
      <c r="C24" s="18">
        <v>0.5</v>
      </c>
      <c r="D24" s="22">
        <f>C24*'Reference Data'!$B$17*B24</f>
        <v>120</v>
      </c>
      <c r="E24" s="21">
        <f t="shared" si="0"/>
        <v>1.2000000000000001E-3</v>
      </c>
    </row>
    <row r="25" spans="1:5">
      <c r="A25" s="19" t="s">
        <v>48</v>
      </c>
      <c r="B25" s="19">
        <v>4</v>
      </c>
      <c r="C25" s="18">
        <v>1</v>
      </c>
      <c r="D25" s="22">
        <f>C25*'Reference Data'!$B$17*B25</f>
        <v>960</v>
      </c>
      <c r="E25" s="21">
        <f t="shared" si="0"/>
        <v>9.6000000000000009E-3</v>
      </c>
    </row>
    <row r="26" spans="1:5">
      <c r="A26" s="23" t="s">
        <v>47</v>
      </c>
      <c r="B26" s="19"/>
      <c r="C26" s="18"/>
      <c r="D26" s="22"/>
      <c r="E26" s="21"/>
    </row>
    <row r="27" spans="1:5">
      <c r="A27" s="19" t="s">
        <v>46</v>
      </c>
      <c r="B27" s="19">
        <v>1</v>
      </c>
      <c r="C27" s="18">
        <v>1</v>
      </c>
      <c r="D27" s="22">
        <f>C27*'Reference Data'!$B$17*B27</f>
        <v>240</v>
      </c>
      <c r="E27" s="21">
        <f t="shared" si="0"/>
        <v>2.4000000000000002E-3</v>
      </c>
    </row>
    <row r="28" spans="1:5">
      <c r="A28" s="24" t="s">
        <v>45</v>
      </c>
      <c r="B28" s="19"/>
      <c r="C28" s="18"/>
      <c r="D28" s="22"/>
      <c r="E28" s="21"/>
    </row>
    <row r="29" spans="1:5">
      <c r="A29" s="19" t="s">
        <v>44</v>
      </c>
      <c r="B29" s="19">
        <v>1</v>
      </c>
      <c r="C29" s="18">
        <v>1</v>
      </c>
      <c r="D29" s="22">
        <f>C29*'Reference Data'!$B$17*B29</f>
        <v>240</v>
      </c>
      <c r="E29" s="21">
        <f t="shared" si="0"/>
        <v>2.4000000000000002E-3</v>
      </c>
    </row>
    <row r="30" spans="1:5">
      <c r="A30" s="19" t="s">
        <v>43</v>
      </c>
      <c r="B30" s="19">
        <v>8</v>
      </c>
      <c r="C30" s="18">
        <v>1</v>
      </c>
      <c r="D30" s="22">
        <f>C30*'Reference Data'!$B$17*B30</f>
        <v>1920</v>
      </c>
      <c r="E30" s="21">
        <f t="shared" si="0"/>
        <v>1.9200000000000002E-2</v>
      </c>
    </row>
    <row r="31" spans="1:5">
      <c r="A31" s="19" t="s">
        <v>42</v>
      </c>
      <c r="B31" s="19">
        <v>1</v>
      </c>
      <c r="C31" s="18">
        <v>1</v>
      </c>
      <c r="D31" s="22">
        <f>C31*'Reference Data'!$B$17*B31</f>
        <v>240</v>
      </c>
      <c r="E31" s="21">
        <f t="shared" si="0"/>
        <v>2.4000000000000002E-3</v>
      </c>
    </row>
    <row r="32" spans="1:5">
      <c r="A32" s="19" t="s">
        <v>41</v>
      </c>
      <c r="B32" s="19">
        <v>4</v>
      </c>
      <c r="C32" s="18">
        <v>1</v>
      </c>
      <c r="D32" s="22">
        <f>C32*'Reference Data'!$B$17*B32</f>
        <v>960</v>
      </c>
      <c r="E32" s="21">
        <f t="shared" si="0"/>
        <v>9.6000000000000009E-3</v>
      </c>
    </row>
    <row r="33" spans="1:5">
      <c r="A33" s="24" t="s">
        <v>40</v>
      </c>
      <c r="B33" s="19"/>
      <c r="C33" s="18"/>
      <c r="D33" s="22"/>
      <c r="E33" s="21"/>
    </row>
    <row r="34" spans="1:5">
      <c r="A34" s="19" t="s">
        <v>39</v>
      </c>
      <c r="B34" s="19">
        <v>1</v>
      </c>
      <c r="C34" s="18">
        <v>1</v>
      </c>
      <c r="D34" s="22">
        <f>C34*'Reference Data'!$B$17*B34</f>
        <v>240</v>
      </c>
      <c r="E34" s="21">
        <f t="shared" si="0"/>
        <v>2.4000000000000002E-3</v>
      </c>
    </row>
    <row r="35" spans="1:5">
      <c r="A35" s="19" t="s">
        <v>36</v>
      </c>
      <c r="B35" s="19">
        <v>2</v>
      </c>
      <c r="C35" s="18">
        <v>1</v>
      </c>
      <c r="D35" s="22">
        <f>C35*'Reference Data'!$B$17*B35</f>
        <v>480</v>
      </c>
      <c r="E35" s="21">
        <f t="shared" si="0"/>
        <v>4.8000000000000004E-3</v>
      </c>
    </row>
    <row r="36" spans="1:5">
      <c r="A36" s="19" t="s">
        <v>35</v>
      </c>
      <c r="B36" s="19">
        <v>2</v>
      </c>
      <c r="C36" s="18">
        <v>1</v>
      </c>
      <c r="D36" s="22">
        <f>C36*'Reference Data'!$B$17*B36</f>
        <v>480</v>
      </c>
      <c r="E36" s="21">
        <f t="shared" si="0"/>
        <v>4.8000000000000004E-3</v>
      </c>
    </row>
    <row r="37" spans="1:5">
      <c r="A37" s="19" t="s">
        <v>34</v>
      </c>
      <c r="B37" s="19">
        <v>2</v>
      </c>
      <c r="C37" s="18">
        <v>1</v>
      </c>
      <c r="D37" s="22">
        <f>C37*'Reference Data'!$B$17*B37</f>
        <v>480</v>
      </c>
      <c r="E37" s="21">
        <f t="shared" si="0"/>
        <v>4.8000000000000004E-3</v>
      </c>
    </row>
    <row r="38" spans="1:5">
      <c r="A38" s="19" t="s">
        <v>38</v>
      </c>
      <c r="B38" s="19"/>
      <c r="C38" s="18"/>
      <c r="D38" s="22"/>
      <c r="E38" s="21"/>
    </row>
    <row r="39" spans="1:5">
      <c r="A39" s="19" t="s">
        <v>37</v>
      </c>
      <c r="B39" s="19">
        <v>1</v>
      </c>
      <c r="C39" s="18">
        <v>1</v>
      </c>
      <c r="D39" s="22">
        <f>C39*'Reference Data'!$B$17*B39</f>
        <v>240</v>
      </c>
      <c r="E39" s="21">
        <f t="shared" si="0"/>
        <v>2.4000000000000002E-3</v>
      </c>
    </row>
    <row r="40" spans="1:5">
      <c r="A40" s="19" t="s">
        <v>36</v>
      </c>
      <c r="B40" s="19">
        <v>2</v>
      </c>
      <c r="C40" s="18">
        <v>1</v>
      </c>
      <c r="D40" s="22">
        <f>C40*'Reference Data'!$B$17*B40</f>
        <v>480</v>
      </c>
      <c r="E40" s="21">
        <f t="shared" si="0"/>
        <v>4.8000000000000004E-3</v>
      </c>
    </row>
    <row r="41" spans="1:5">
      <c r="A41" s="19" t="s">
        <v>35</v>
      </c>
      <c r="B41" s="19">
        <v>1</v>
      </c>
      <c r="C41" s="18">
        <v>1</v>
      </c>
      <c r="D41" s="22">
        <f>C41*'Reference Data'!$B$17*B41</f>
        <v>240</v>
      </c>
      <c r="E41" s="21">
        <f t="shared" si="0"/>
        <v>2.4000000000000002E-3</v>
      </c>
    </row>
    <row r="42" spans="1:5">
      <c r="A42" s="19" t="s">
        <v>34</v>
      </c>
      <c r="B42" s="19">
        <v>1</v>
      </c>
      <c r="C42" s="18">
        <v>1</v>
      </c>
      <c r="D42" s="22">
        <f>C42*'Reference Data'!$B$17*B42</f>
        <v>240</v>
      </c>
      <c r="E42" s="21">
        <f t="shared" si="0"/>
        <v>2.4000000000000002E-3</v>
      </c>
    </row>
    <row r="43" spans="1:5">
      <c r="A43" s="23" t="s">
        <v>33</v>
      </c>
      <c r="B43" s="19"/>
      <c r="C43" s="18"/>
      <c r="D43" s="22"/>
      <c r="E43" s="21"/>
    </row>
    <row r="44" spans="1:5">
      <c r="A44" s="19" t="s">
        <v>32</v>
      </c>
      <c r="B44" s="19">
        <v>1</v>
      </c>
      <c r="C44" s="18">
        <v>0.5</v>
      </c>
      <c r="D44" s="22">
        <f>C44*'Reference Data'!$B$17*B44</f>
        <v>120</v>
      </c>
      <c r="E44" s="21">
        <f t="shared" si="0"/>
        <v>1.2000000000000001E-3</v>
      </c>
    </row>
    <row r="45" spans="1:5">
      <c r="A45" s="19" t="s">
        <v>31</v>
      </c>
      <c r="B45" s="19">
        <v>2</v>
      </c>
      <c r="C45" s="18">
        <v>0.5</v>
      </c>
      <c r="D45" s="22">
        <f>C45*'Reference Data'!$B$17*B45</f>
        <v>240</v>
      </c>
      <c r="E45" s="21">
        <f t="shared" si="0"/>
        <v>2.4000000000000002E-3</v>
      </c>
    </row>
    <row r="46" spans="1:5">
      <c r="A46" s="19" t="s">
        <v>30</v>
      </c>
      <c r="B46" s="19">
        <v>6</v>
      </c>
      <c r="C46" s="18">
        <v>0.5</v>
      </c>
      <c r="D46" s="22">
        <f>C46*'Reference Data'!$B$17*B46</f>
        <v>720</v>
      </c>
      <c r="E46" s="21">
        <f t="shared" si="0"/>
        <v>7.2000000000000007E-3</v>
      </c>
    </row>
    <row r="47" spans="1:5">
      <c r="A47" s="19" t="s">
        <v>29</v>
      </c>
      <c r="B47" s="19">
        <v>2</v>
      </c>
      <c r="C47" s="18">
        <v>0.5</v>
      </c>
      <c r="D47" s="22">
        <f>C47*'Reference Data'!$B$17*B47</f>
        <v>240</v>
      </c>
      <c r="E47" s="21">
        <f t="shared" si="0"/>
        <v>2.4000000000000002E-3</v>
      </c>
    </row>
    <row r="48" spans="1:5">
      <c r="A48" s="23" t="s">
        <v>28</v>
      </c>
      <c r="B48" s="19"/>
      <c r="C48" s="18"/>
      <c r="D48" s="22"/>
      <c r="E48" s="21"/>
    </row>
    <row r="49" spans="1:5">
      <c r="A49" s="19" t="s">
        <v>27</v>
      </c>
      <c r="B49" s="19">
        <v>1</v>
      </c>
      <c r="C49" s="18">
        <v>1</v>
      </c>
      <c r="D49" s="22">
        <f>C49*'Reference Data'!$B$17*B49</f>
        <v>240</v>
      </c>
      <c r="E49" s="21">
        <f t="shared" si="0"/>
        <v>2.4000000000000002E-3</v>
      </c>
    </row>
    <row r="50" spans="1:5">
      <c r="A50" s="19" t="s">
        <v>26</v>
      </c>
      <c r="B50" s="19">
        <v>1</v>
      </c>
      <c r="C50" s="18">
        <v>1</v>
      </c>
      <c r="D50" s="22">
        <f>C50*'Reference Data'!$B$17*B50</f>
        <v>240</v>
      </c>
      <c r="E50" s="21">
        <f t="shared" si="0"/>
        <v>2.4000000000000002E-3</v>
      </c>
    </row>
    <row r="51" spans="1:5">
      <c r="A51" s="19" t="s">
        <v>25</v>
      </c>
      <c r="B51" s="19">
        <v>4</v>
      </c>
      <c r="C51" s="18">
        <v>1</v>
      </c>
      <c r="D51" s="22">
        <f>C51*'Reference Data'!$B$17*B51</f>
        <v>960</v>
      </c>
      <c r="E51" s="21">
        <f t="shared" si="0"/>
        <v>9.6000000000000009E-3</v>
      </c>
    </row>
    <row r="52" spans="1:5">
      <c r="A52" s="19"/>
      <c r="B52" s="19"/>
      <c r="C52" s="18"/>
      <c r="D52" s="22"/>
      <c r="E52" s="21"/>
    </row>
    <row r="53" spans="1:5">
      <c r="A53" s="20" t="s">
        <v>24</v>
      </c>
      <c r="B53" s="19"/>
      <c r="C53" s="18"/>
      <c r="D53" s="17">
        <f>SUM(D9:D51)</f>
        <v>12900</v>
      </c>
      <c r="E53" s="16">
        <f>SUM(E9:E51)</f>
        <v>0.129</v>
      </c>
    </row>
  </sheetData>
  <mergeCells count="4">
    <mergeCell ref="C7:D7"/>
    <mergeCell ref="B7:B8"/>
    <mergeCell ref="A7:A8"/>
    <mergeCell ref="A1:E1"/>
  </mergeCells>
  <phoneticPr fontId="1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21" sqref="B21"/>
    </sheetView>
  </sheetViews>
  <sheetFormatPr baseColWidth="12" defaultColWidth="11" defaultRowHeight="18" x14ac:dyDescent="0"/>
  <cols>
    <col min="1" max="1" width="43.1640625" bestFit="1" customWidth="1"/>
    <col min="2" max="2" width="16.5" bestFit="1" customWidth="1"/>
    <col min="5" max="5" width="19.5" bestFit="1" customWidth="1"/>
    <col min="6" max="6" width="16.1640625" bestFit="1" customWidth="1"/>
  </cols>
  <sheetData>
    <row r="1" spans="1:6">
      <c r="A1" t="s">
        <v>2</v>
      </c>
      <c r="B1" s="3">
        <v>2.2799999999999998</v>
      </c>
    </row>
    <row r="2" spans="1:6">
      <c r="A2" t="s">
        <v>1</v>
      </c>
      <c r="B2" s="3">
        <v>3.76</v>
      </c>
    </row>
    <row r="3" spans="1:6">
      <c r="A3" t="s">
        <v>3</v>
      </c>
      <c r="B3" s="3">
        <v>70</v>
      </c>
      <c r="F3" s="2"/>
    </row>
    <row r="4" spans="1:6">
      <c r="A4" t="s">
        <v>4</v>
      </c>
      <c r="B4" s="3">
        <v>30</v>
      </c>
    </row>
    <row r="5" spans="1:6">
      <c r="A5" t="s">
        <v>5</v>
      </c>
      <c r="B5" s="45">
        <v>21662</v>
      </c>
      <c r="F5" s="2"/>
    </row>
    <row r="7" spans="1:6">
      <c r="A7" t="s">
        <v>6</v>
      </c>
      <c r="B7" s="4">
        <v>0.06</v>
      </c>
    </row>
    <row r="8" spans="1:6">
      <c r="A8" t="s">
        <v>7</v>
      </c>
      <c r="B8" s="4">
        <v>0.05</v>
      </c>
    </row>
    <row r="9" spans="1:6">
      <c r="A9" t="s">
        <v>8</v>
      </c>
      <c r="B9" s="4">
        <v>0.04</v>
      </c>
    </row>
    <row r="10" spans="1:6">
      <c r="A10" t="s">
        <v>9</v>
      </c>
      <c r="B10" s="8">
        <v>4.0000000000000001E-3</v>
      </c>
    </row>
    <row r="12" spans="1:6">
      <c r="A12" t="s">
        <v>97</v>
      </c>
      <c r="B12" s="46">
        <v>3500</v>
      </c>
    </row>
    <row r="14" spans="1:6">
      <c r="A14" s="40" t="s">
        <v>90</v>
      </c>
      <c r="B14" s="41">
        <v>20000000</v>
      </c>
    </row>
    <row r="15" spans="1:6">
      <c r="A15" s="44" t="s">
        <v>95</v>
      </c>
      <c r="B15" s="41">
        <v>50000000</v>
      </c>
    </row>
    <row r="17" spans="1:2">
      <c r="A17" t="s">
        <v>91</v>
      </c>
      <c r="B17" s="42">
        <v>240</v>
      </c>
    </row>
    <row r="19" spans="1:2">
      <c r="A19" t="s">
        <v>94</v>
      </c>
      <c r="B19" s="43">
        <v>13685760000000</v>
      </c>
    </row>
  </sheetData>
  <customSheetViews>
    <customSheetView guid="{AA57F53F-F018-45C7-BB53-E7D408712C93}">
      <selection activeCell="B10" sqref="B10"/>
      <pageSetup paperSize="9" orientation="portrait" horizontalDpi="4294967292" verticalDpi="4294967292"/>
    </customSheetView>
    <customSheetView guid="{2313BBD9-5EBB-40F7-9B48-113B2C561A8A}">
      <selection activeCell="B10" sqref="B10"/>
      <pageSetup paperSize="9" orientation="portrait" horizontalDpi="4294967292" verticalDpi="4294967292"/>
    </customSheetView>
    <customSheetView guid="{BBF56B5C-AB69-454B-80E1-9D193A01A6EA}">
      <selection activeCell="B10" sqref="B10"/>
      <pageSetup paperSize="9" orientation="portrait" horizontalDpi="4294967292" verticalDpi="4294967292"/>
    </customSheetView>
    <customSheetView guid="{D99ECB47-4399-42F6-9B77-885DA9F4083B}">
      <selection activeCell="B10" sqref="B10"/>
      <pageSetup paperSize="9" orientation="portrait" horizontalDpi="4294967292" verticalDpi="4294967292"/>
    </customSheetView>
    <customSheetView guid="{5CDA1519-9BC4-431C-A804-8C8BCA6F7D6F}">
      <selection activeCell="B10" sqref="B10"/>
      <pageSetup paperSize="9" orientation="portrait" horizontalDpi="4294967292" verticalDpi="4294967292"/>
    </customSheetView>
  </customSheetViews>
  <phoneticPr fontId="12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Transaction Details</vt:lpstr>
      <vt:lpstr>Registry Resources Allocations</vt:lpstr>
      <vt:lpstr>Staff Resource Allocations</vt:lpstr>
      <vt:lpstr>Reference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バル ルカス</cp:lastModifiedBy>
  <dcterms:created xsi:type="dcterms:W3CDTF">2011-09-26T05:28:14Z</dcterms:created>
  <dcterms:modified xsi:type="dcterms:W3CDTF">2012-03-23T05:57:22Z</dcterms:modified>
</cp:coreProperties>
</file>