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90" windowWidth="18975" windowHeight="10080" tabRatio="847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25725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4"/>
  <c r="B4" i="15"/>
  <c r="C20" i="13" l="1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B20"/>
  <c r="AA5" l="1"/>
  <c r="AB5"/>
  <c r="AC5"/>
  <c r="AD5"/>
  <c r="AE5"/>
  <c r="AF5"/>
  <c r="AG5"/>
  <c r="AH5"/>
  <c r="AI5"/>
  <c r="AJ5"/>
  <c r="AK5"/>
  <c r="AL5"/>
  <c r="AA6"/>
  <c r="AB6"/>
  <c r="AC6"/>
  <c r="AD6"/>
  <c r="AE6"/>
  <c r="AF6"/>
  <c r="AG6"/>
  <c r="AH6"/>
  <c r="AI6"/>
  <c r="AJ6"/>
  <c r="AK6"/>
  <c r="AL6"/>
  <c r="AA12"/>
  <c r="AA13" s="1"/>
  <c r="AB12"/>
  <c r="AB13" s="1"/>
  <c r="AC12"/>
  <c r="AC13" s="1"/>
  <c r="AD12"/>
  <c r="AD13" s="1"/>
  <c r="AE12"/>
  <c r="AE14" s="1"/>
  <c r="AF12"/>
  <c r="AF14" s="1"/>
  <c r="AG12"/>
  <c r="AG14" s="1"/>
  <c r="AH12"/>
  <c r="AH13" s="1"/>
  <c r="AI12"/>
  <c r="AI13" s="1"/>
  <c r="AJ12"/>
  <c r="AJ13" s="1"/>
  <c r="AK12"/>
  <c r="AK13" s="1"/>
  <c r="AL12"/>
  <c r="AL13" s="1"/>
  <c r="AE13"/>
  <c r="AF13"/>
  <c r="AA16"/>
  <c r="AA17" s="1"/>
  <c r="AB16"/>
  <c r="AB17" s="1"/>
  <c r="AC16"/>
  <c r="AC17" s="1"/>
  <c r="AD16"/>
  <c r="AD17" s="1"/>
  <c r="AE16"/>
  <c r="AE18" s="1"/>
  <c r="AF16"/>
  <c r="AF18" s="1"/>
  <c r="AG16"/>
  <c r="AG17" s="1"/>
  <c r="AH16"/>
  <c r="AH18" s="1"/>
  <c r="AI16"/>
  <c r="AI18" s="1"/>
  <c r="AJ16"/>
  <c r="AJ18" s="1"/>
  <c r="AK16"/>
  <c r="AK17" s="1"/>
  <c r="AL16"/>
  <c r="AL17" s="1"/>
  <c r="AE17"/>
  <c r="AA21"/>
  <c r="AB22"/>
  <c r="AC21"/>
  <c r="AD22"/>
  <c r="AE21"/>
  <c r="AF22"/>
  <c r="AG22"/>
  <c r="AH22"/>
  <c r="AI21"/>
  <c r="AJ21"/>
  <c r="AK21"/>
  <c r="AL21"/>
  <c r="AH21"/>
  <c r="AC22"/>
  <c r="AA14" l="1"/>
  <c r="AJ14"/>
  <c r="AG21"/>
  <c r="AC18"/>
  <c r="AJ22"/>
  <c r="AF21"/>
  <c r="AI22"/>
  <c r="AH14"/>
  <c r="AD14"/>
  <c r="AC14"/>
  <c r="AK22"/>
  <c r="AD21"/>
  <c r="AH17"/>
  <c r="AI17"/>
  <c r="AL18"/>
  <c r="AL22"/>
  <c r="AL14"/>
  <c r="AK18"/>
  <c r="AK14"/>
  <c r="AJ17"/>
  <c r="AI14"/>
  <c r="AG13"/>
  <c r="AG18"/>
  <c r="AF17"/>
  <c r="AE22"/>
  <c r="AD18"/>
  <c r="AA18"/>
  <c r="AA22"/>
  <c r="AB18"/>
  <c r="AB21"/>
  <c r="AB14"/>
  <c r="D8"/>
  <c r="P8" s="1"/>
  <c r="D51" i="14"/>
  <c r="D50"/>
  <c r="D49"/>
  <c r="D47"/>
  <c r="D46"/>
  <c r="D45"/>
  <c r="D44"/>
  <c r="D42"/>
  <c r="D41"/>
  <c r="D40"/>
  <c r="D39"/>
  <c r="D37"/>
  <c r="D36"/>
  <c r="D35"/>
  <c r="D34"/>
  <c r="E34" s="1"/>
  <c r="D32"/>
  <c r="D31"/>
  <c r="D30"/>
  <c r="D29"/>
  <c r="D27"/>
  <c r="D25"/>
  <c r="D24"/>
  <c r="D23"/>
  <c r="D22"/>
  <c r="D20"/>
  <c r="D19"/>
  <c r="D18"/>
  <c r="D16"/>
  <c r="D15"/>
  <c r="D13"/>
  <c r="D12"/>
  <c r="E12" s="1"/>
  <c r="D11"/>
  <c r="D10"/>
  <c r="B3"/>
  <c r="E46" s="1"/>
  <c r="B15" i="15"/>
  <c r="B16" s="1"/>
  <c r="B13"/>
  <c r="C13" s="1"/>
  <c r="B12"/>
  <c r="C12" s="1"/>
  <c r="B10"/>
  <c r="C10" s="1"/>
  <c r="C9"/>
  <c r="B7"/>
  <c r="C7" s="1"/>
  <c r="B3"/>
  <c r="B8" s="1"/>
  <c r="C8" s="1"/>
  <c r="Z22" i="1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Z16"/>
  <c r="Z17" s="1"/>
  <c r="Y16"/>
  <c r="Y17" s="1"/>
  <c r="X16"/>
  <c r="X18" s="1"/>
  <c r="W16"/>
  <c r="W18" s="1"/>
  <c r="V16"/>
  <c r="V18" s="1"/>
  <c r="U16"/>
  <c r="U17" s="1"/>
  <c r="T16"/>
  <c r="T18" s="1"/>
  <c r="S16"/>
  <c r="S18" s="1"/>
  <c r="R16"/>
  <c r="R17" s="1"/>
  <c r="Q16"/>
  <c r="Q17" s="1"/>
  <c r="P16"/>
  <c r="P18" s="1"/>
  <c r="O16"/>
  <c r="O18" s="1"/>
  <c r="N16"/>
  <c r="N17" s="1"/>
  <c r="M16"/>
  <c r="M17" s="1"/>
  <c r="L16"/>
  <c r="L18" s="1"/>
  <c r="K16"/>
  <c r="K18" s="1"/>
  <c r="J16"/>
  <c r="J17" s="1"/>
  <c r="I16"/>
  <c r="I17" s="1"/>
  <c r="H16"/>
  <c r="H18" s="1"/>
  <c r="G16"/>
  <c r="G18" s="1"/>
  <c r="F16"/>
  <c r="F18" s="1"/>
  <c r="E16"/>
  <c r="E17" s="1"/>
  <c r="D16"/>
  <c r="D18" s="1"/>
  <c r="C16"/>
  <c r="B16"/>
  <c r="B17" s="1"/>
  <c r="Z12"/>
  <c r="Z13" s="1"/>
  <c r="Y12"/>
  <c r="Y13" s="1"/>
  <c r="X12"/>
  <c r="X13" s="1"/>
  <c r="W12"/>
  <c r="W14" s="1"/>
  <c r="V12"/>
  <c r="V13" s="1"/>
  <c r="U12"/>
  <c r="U14" s="1"/>
  <c r="T12"/>
  <c r="T13" s="1"/>
  <c r="S12"/>
  <c r="S14" s="1"/>
  <c r="R12"/>
  <c r="R13" s="1"/>
  <c r="Q12"/>
  <c r="Q13" s="1"/>
  <c r="P12"/>
  <c r="P13" s="1"/>
  <c r="O12"/>
  <c r="O14" s="1"/>
  <c r="N12"/>
  <c r="M12"/>
  <c r="M14" s="1"/>
  <c r="L12"/>
  <c r="L13" s="1"/>
  <c r="K12"/>
  <c r="K14" s="1"/>
  <c r="J12"/>
  <c r="I12"/>
  <c r="I13" s="1"/>
  <c r="H12"/>
  <c r="H13" s="1"/>
  <c r="G12"/>
  <c r="G14" s="1"/>
  <c r="F12"/>
  <c r="E12"/>
  <c r="E14" s="1"/>
  <c r="D12"/>
  <c r="D13" s="1"/>
  <c r="C12"/>
  <c r="B12"/>
  <c r="P9"/>
  <c r="AB9" s="1"/>
  <c r="N8"/>
  <c r="Z9" s="1"/>
  <c r="M8"/>
  <c r="Y9" s="1"/>
  <c r="L8"/>
  <c r="X9" s="1"/>
  <c r="K8"/>
  <c r="W9" s="1"/>
  <c r="J8"/>
  <c r="V9" s="1"/>
  <c r="I8"/>
  <c r="U8" s="1"/>
  <c r="H8"/>
  <c r="T9" s="1"/>
  <c r="G8"/>
  <c r="S9" s="1"/>
  <c r="F8"/>
  <c r="R9" s="1"/>
  <c r="E8"/>
  <c r="Q8" s="1"/>
  <c r="C8"/>
  <c r="B8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E16" i="14" l="1"/>
  <c r="E20"/>
  <c r="E24"/>
  <c r="E37"/>
  <c r="E41"/>
  <c r="E45"/>
  <c r="E23"/>
  <c r="E29"/>
  <c r="E44"/>
  <c r="E49"/>
  <c r="E10"/>
  <c r="E13"/>
  <c r="E27"/>
  <c r="E31"/>
  <c r="E35"/>
  <c r="E47"/>
  <c r="E51"/>
  <c r="E18"/>
  <c r="E39"/>
  <c r="E15"/>
  <c r="E19"/>
  <c r="E25"/>
  <c r="E30"/>
  <c r="E36"/>
  <c r="E40"/>
  <c r="E50"/>
  <c r="D53"/>
  <c r="E11"/>
  <c r="E22"/>
  <c r="E32"/>
  <c r="E42"/>
  <c r="Q9" i="13"/>
  <c r="Q10" s="1"/>
  <c r="C14"/>
  <c r="O9"/>
  <c r="D10"/>
  <c r="C18"/>
  <c r="B22" i="15"/>
  <c r="B10" i="13"/>
  <c r="F10"/>
  <c r="J10"/>
  <c r="N10"/>
  <c r="U13"/>
  <c r="W17"/>
  <c r="AB8"/>
  <c r="AB10" s="1"/>
  <c r="M13"/>
  <c r="O17"/>
  <c r="E10"/>
  <c r="I10"/>
  <c r="M10"/>
  <c r="Y8"/>
  <c r="AK8" s="1"/>
  <c r="U9"/>
  <c r="AG8" s="1"/>
  <c r="E13"/>
  <c r="G17"/>
  <c r="D14"/>
  <c r="N18"/>
  <c r="B13"/>
  <c r="J13"/>
  <c r="I14"/>
  <c r="Q14"/>
  <c r="Y14"/>
  <c r="F17"/>
  <c r="V17"/>
  <c r="E18"/>
  <c r="M18"/>
  <c r="U18"/>
  <c r="H14"/>
  <c r="P14"/>
  <c r="X14"/>
  <c r="C17"/>
  <c r="K17"/>
  <c r="S17"/>
  <c r="B18"/>
  <c r="J18"/>
  <c r="R18"/>
  <c r="Z18"/>
  <c r="L14"/>
  <c r="T14"/>
  <c r="P10"/>
  <c r="F13"/>
  <c r="N13"/>
  <c r="I18"/>
  <c r="Q18"/>
  <c r="Y18"/>
  <c r="H10"/>
  <c r="B18" i="15"/>
  <c r="G10" i="13"/>
  <c r="B21" i="15"/>
  <c r="R8" i="13"/>
  <c r="V8"/>
  <c r="Z8"/>
  <c r="Z10" s="1"/>
  <c r="U10"/>
  <c r="C13"/>
  <c r="G13"/>
  <c r="K13"/>
  <c r="O13"/>
  <c r="S13"/>
  <c r="W13"/>
  <c r="B14"/>
  <c r="F14"/>
  <c r="J14"/>
  <c r="N14"/>
  <c r="R14"/>
  <c r="V14"/>
  <c r="Z14"/>
  <c r="D17"/>
  <c r="H17"/>
  <c r="L17"/>
  <c r="P17"/>
  <c r="T17"/>
  <c r="X17"/>
  <c r="C15" i="15"/>
  <c r="C16" s="1"/>
  <c r="B19"/>
  <c r="L10" i="13"/>
  <c r="O8"/>
  <c r="T8"/>
  <c r="X8"/>
  <c r="C10"/>
  <c r="K10"/>
  <c r="C14" i="15"/>
  <c r="B20" s="1"/>
  <c r="S8" i="13"/>
  <c r="S10" s="1"/>
  <c r="W8"/>
  <c r="AC9" l="1"/>
  <c r="E53" i="14"/>
  <c r="B5" s="1"/>
  <c r="AC8" i="13"/>
  <c r="AG9"/>
  <c r="Y10"/>
  <c r="AK9"/>
  <c r="AK10" s="1"/>
  <c r="AG10"/>
  <c r="AI9"/>
  <c r="AI8"/>
  <c r="AA9"/>
  <c r="AA8"/>
  <c r="AD9"/>
  <c r="AD8"/>
  <c r="AF9"/>
  <c r="AF8"/>
  <c r="T10"/>
  <c r="AH9"/>
  <c r="AH8"/>
  <c r="AJ8"/>
  <c r="AJ9"/>
  <c r="X10"/>
  <c r="AL9"/>
  <c r="AL8"/>
  <c r="AE9"/>
  <c r="AE8"/>
  <c r="O10"/>
  <c r="W10"/>
  <c r="R10"/>
  <c r="V10"/>
  <c r="AC10" l="1"/>
  <c r="AE10"/>
  <c r="AJ10"/>
  <c r="AD10"/>
  <c r="AI10"/>
  <c r="AH10"/>
  <c r="AL10"/>
  <c r="AF10"/>
  <c r="AA10"/>
</calcChain>
</file>

<file path=xl/sharedStrings.xml><?xml version="1.0" encoding="utf-8"?>
<sst xmlns="http://schemas.openxmlformats.org/spreadsheetml/2006/main" count="115" uniqueCount="106">
  <si>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</si>
  <si>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</si>
  <si>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</si>
  <si>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</si>
  <si>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</si>
  <si>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</si>
  <si>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</si>
  <si>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</si>
  <si>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</si>
  <si>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</si>
  <si>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</si>
  <si>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</si>
  <si>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</si>
  <si>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</si>
  <si>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</si>
  <si>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</si>
  <si>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</si>
  <si>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</si>
  <si>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</si>
  <si>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</si>
  <si>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</si>
  <si>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</si>
  <si>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</si>
  <si>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</si>
  <si>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</si>
  <si>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</si>
  <si>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</si>
  <si>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</si>
  <si>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</si>
  <si>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</si>
  <si>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</si>
  <si>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</si>
  <si>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</si>
  <si>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</si>
  <si>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</si>
  <si>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</si>
  <si>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</si>
  <si>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</si>
  <si>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</si>
  <si>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</si>
  <si>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</si>
  <si>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</si>
  <si>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</si>
  <si>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</si>
  <si>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</si>
  <si>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</si>
  <si>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</si>
  <si>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</si>
  <si>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</si>
  <si>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</si>
  <si>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</si>
  <si>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</si>
  <si>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</si>
  <si>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</si>
  <si>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</si>
  <si>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</si>
  <si>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</si>
  <si>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</si>
  <si>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</si>
  <si>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</si>
  <si>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</si>
  <si>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</si>
  <si>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</si>
  <si>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</si>
  <si>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</si>
  <si>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</si>
  <si>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</si>
  <si>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</si>
  <si>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</si>
  <si>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</si>
  <si>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</si>
  <si>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</si>
  <si>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</si>
  <si>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</si>
  <si>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</si>
  <si>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</si>
  <si>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</si>
  <si>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</si>
  <si>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</si>
  <si>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</si>
  <si>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</si>
  <si>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</si>
  <si>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</si>
  <si>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</si>
  <si>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</si>
  <si>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</si>
  <si>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</si>
  <si>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</si>
  <si>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</si>
  <si>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</si>
  <si>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</si>
  <si>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</si>
  <si>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</si>
  <si>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</si>
  <si>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</si>
  <si>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</si>
  <si>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</si>
  <si>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</si>
  <si>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</si>
  <si>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</si>
  <si>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</si>
  <si>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</si>
  <si>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</si>
  <si>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</si>
  <si>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</si>
  <si>
    <t>DNS Tx Multiplier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</si>
</sst>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0.000%"/>
    <numFmt numFmtId="169" formatCode="0.000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6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164" fontId="0" fillId="0" borderId="0" xfId="1" applyNumberFormat="1" applyFont="1"/>
    <xf numFmtId="167" fontId="0" fillId="4" borderId="0" xfId="2" applyNumberFormat="1" applyFont="1" applyFill="1"/>
    <xf numFmtId="166" fontId="0" fillId="2" borderId="0" xfId="1" applyNumberFormat="1" applyFont="1" applyFill="1"/>
    <xf numFmtId="9" fontId="0" fillId="2" borderId="0" xfId="0" applyNumberFormat="1" applyFill="1"/>
    <xf numFmtId="166" fontId="0" fillId="0" borderId="0" xfId="0" applyNumberFormat="1"/>
    <xf numFmtId="166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5" fontId="3" fillId="0" borderId="1" xfId="50" applyNumberFormat="1" applyFill="1" applyBorder="1"/>
    <xf numFmtId="166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5" fontId="3" fillId="0" borderId="1" xfId="50" applyNumberFormat="1" applyBorder="1"/>
    <xf numFmtId="165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0" fontId="9" fillId="0" borderId="0" xfId="50" applyFont="1"/>
    <xf numFmtId="166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10" fontId="10" fillId="0" borderId="0" xfId="51" applyNumberFormat="1" applyFont="1"/>
    <xf numFmtId="164" fontId="3" fillId="0" borderId="0" xfId="50" applyNumberFormat="1"/>
    <xf numFmtId="166" fontId="3" fillId="0" borderId="0" xfId="50" applyNumberFormat="1"/>
    <xf numFmtId="165" fontId="0" fillId="0" borderId="0" xfId="52" applyNumberFormat="1" applyFont="1"/>
    <xf numFmtId="166" fontId="0" fillId="0" borderId="0" xfId="52" applyNumberFormat="1" applyFont="1"/>
    <xf numFmtId="9" fontId="0" fillId="0" borderId="0" xfId="51" applyFont="1" applyFill="1"/>
    <xf numFmtId="166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6" fontId="0" fillId="5" borderId="0" xfId="52" applyNumberFormat="1" applyFont="1" applyFill="1"/>
    <xf numFmtId="0" fontId="0" fillId="5" borderId="0" xfId="0" applyFill="1"/>
    <xf numFmtId="166" fontId="3" fillId="5" borderId="0" xfId="50" applyNumberFormat="1" applyFill="1"/>
    <xf numFmtId="0" fontId="2" fillId="0" borderId="0" xfId="0" applyFont="1"/>
    <xf numFmtId="166" fontId="0" fillId="3" borderId="0" xfId="1" applyNumberFormat="1" applyFont="1" applyFill="1"/>
    <xf numFmtId="166" fontId="0" fillId="4" borderId="0" xfId="1" applyNumberFormat="1" applyFont="1" applyFill="1"/>
    <xf numFmtId="166" fontId="0" fillId="0" borderId="0" xfId="52" applyNumberFormat="1" applyFont="1" applyFill="1" applyAlignment="1">
      <alignment horizontal="right"/>
    </xf>
    <xf numFmtId="166" fontId="1" fillId="0" borderId="0" xfId="50" applyNumberFormat="1" applyFont="1" applyAlignment="1">
      <alignment horizontal="right"/>
    </xf>
    <xf numFmtId="168" fontId="0" fillId="0" borderId="0" xfId="51" applyNumberFormat="1" applyFont="1"/>
    <xf numFmtId="169" fontId="0" fillId="0" borderId="0" xfId="51" applyNumberFormat="1" applyFont="1"/>
    <xf numFmtId="169" fontId="10" fillId="0" borderId="0" xfId="51" applyNumberFormat="1" applyFont="1"/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workbookViewId="0"/>
  </sheetViews>
  <sheetFormatPr defaultRowHeight="15.75"/>
  <cols>
    <col min="1" max="1" width="30.75" bestFit="1" customWidth="1"/>
    <col min="2" max="2" width="11.125" bestFit="1" customWidth="1"/>
    <col min="3" max="3" width="12.125" bestFit="1" customWidth="1"/>
    <col min="4" max="5" width="13.75" bestFit="1" customWidth="1"/>
    <col min="6" max="38" width="14.75" bestFit="1" customWidth="1"/>
  </cols>
  <sheetData>
    <row r="1" spans="1:38" s="5" customFormat="1" ht="31.5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>
      <c r="A3" s="13" t="s">
        <v>23</v>
      </c>
      <c r="B3" s="9"/>
      <c r="C3" s="9">
        <v>78</v>
      </c>
      <c r="D3" s="9">
        <v>239</v>
      </c>
      <c r="E3" s="9">
        <v>239</v>
      </c>
      <c r="F3" s="9">
        <v>347</v>
      </c>
      <c r="G3" s="9">
        <v>455</v>
      </c>
      <c r="H3" s="9">
        <v>563</v>
      </c>
      <c r="I3" s="9">
        <v>671</v>
      </c>
      <c r="J3" s="9">
        <v>779</v>
      </c>
      <c r="K3" s="9">
        <v>887</v>
      </c>
      <c r="L3" s="9">
        <v>993</v>
      </c>
      <c r="M3" s="9">
        <v>1097</v>
      </c>
      <c r="N3" s="9">
        <v>1200</v>
      </c>
      <c r="O3" s="9">
        <v>1265.4000000000001</v>
      </c>
      <c r="P3" s="9">
        <v>1319</v>
      </c>
      <c r="Q3" s="9">
        <v>1396</v>
      </c>
      <c r="R3" s="9">
        <v>1431.8</v>
      </c>
      <c r="S3" s="9">
        <v>1467.6</v>
      </c>
      <c r="T3" s="9">
        <v>1503.3999999999999</v>
      </c>
      <c r="U3" s="9">
        <v>1539.1999999999998</v>
      </c>
      <c r="V3" s="9">
        <v>1574.9999999999998</v>
      </c>
      <c r="W3" s="9">
        <v>1610.7999999999997</v>
      </c>
      <c r="X3" s="9">
        <v>1646.5999999999997</v>
      </c>
      <c r="Y3" s="9">
        <v>1679.3999999999996</v>
      </c>
      <c r="Z3" s="9">
        <v>1712.5999999999997</v>
      </c>
      <c r="AA3" s="9">
        <v>1761.5199999999998</v>
      </c>
      <c r="AB3" s="9">
        <v>1797.5999999999997</v>
      </c>
      <c r="AC3" s="9">
        <v>1854.9999999999998</v>
      </c>
      <c r="AD3" s="9">
        <v>1893.5599999999997</v>
      </c>
      <c r="AE3" s="9">
        <v>1930.1199999999997</v>
      </c>
      <c r="AF3" s="9">
        <v>1966.6799999999996</v>
      </c>
      <c r="AG3" s="9">
        <v>2002.2399999999993</v>
      </c>
      <c r="AH3" s="9">
        <v>2037.7999999999993</v>
      </c>
      <c r="AI3" s="9">
        <v>2073.3599999999992</v>
      </c>
      <c r="AJ3" s="9">
        <v>2109.3199999999993</v>
      </c>
      <c r="AK3" s="9">
        <v>2145.6799999999994</v>
      </c>
      <c r="AL3" s="9">
        <v>2182.2199999999993</v>
      </c>
    </row>
    <row r="5" spans="1:38">
      <c r="A5" t="s">
        <v>16</v>
      </c>
      <c r="B5" s="2">
        <f>ROUNDUP(B3*'Reference Data'!$B$2,0)</f>
        <v>0</v>
      </c>
      <c r="C5" s="2">
        <f>ROUNDUP(C3*'Reference Data'!$B$2,0)</f>
        <v>294</v>
      </c>
      <c r="D5" s="2">
        <f>ROUNDUP(D3*'Reference Data'!$B$2,0)</f>
        <v>899</v>
      </c>
      <c r="E5" s="2">
        <f>ROUNDUP(E3*'Reference Data'!$B$2,0)</f>
        <v>899</v>
      </c>
      <c r="F5" s="2">
        <f>ROUNDUP(F3*'Reference Data'!$B$2,0)</f>
        <v>1305</v>
      </c>
      <c r="G5" s="2">
        <f>ROUNDUP(G3*'Reference Data'!$B$2,0)</f>
        <v>1711</v>
      </c>
      <c r="H5" s="2">
        <f>ROUNDUP(H3*'Reference Data'!$B$2,0)</f>
        <v>2117</v>
      </c>
      <c r="I5" s="2">
        <f>ROUNDUP(I3*'Reference Data'!$B$2,0)</f>
        <v>2523</v>
      </c>
      <c r="J5" s="2">
        <f>ROUNDUP(J3*'Reference Data'!$B$2,0)</f>
        <v>2930</v>
      </c>
      <c r="K5" s="2">
        <f>ROUNDUP(K3*'Reference Data'!$B$2,0)</f>
        <v>3336</v>
      </c>
      <c r="L5" s="2">
        <f>ROUNDUP(L3*'Reference Data'!$B$2,0)</f>
        <v>3734</v>
      </c>
      <c r="M5" s="2">
        <f>ROUNDUP(M3*'Reference Data'!$B$2,0)</f>
        <v>4125</v>
      </c>
      <c r="N5" s="2">
        <f>ROUNDUP(N3*'Reference Data'!$B$2,0)</f>
        <v>4512</v>
      </c>
      <c r="O5" s="2">
        <f>ROUNDUP(O3*'Reference Data'!$B$2,0)</f>
        <v>4758</v>
      </c>
      <c r="P5" s="2">
        <f>ROUNDUP(P3*'Reference Data'!$B$2,0)</f>
        <v>4960</v>
      </c>
      <c r="Q5" s="2">
        <f>ROUNDUP(Q3*'Reference Data'!$B$2,0)</f>
        <v>5249</v>
      </c>
      <c r="R5" s="2">
        <f>ROUNDUP(R3*'Reference Data'!$B$2,0)</f>
        <v>5384</v>
      </c>
      <c r="S5" s="2">
        <f>ROUNDUP(S3*'Reference Data'!$B$2,0)</f>
        <v>5519</v>
      </c>
      <c r="T5" s="2">
        <f>ROUNDUP(T3*'Reference Data'!$B$2,0)</f>
        <v>5653</v>
      </c>
      <c r="U5" s="2">
        <f>ROUNDUP(U3*'Reference Data'!$B$2,0)</f>
        <v>5788</v>
      </c>
      <c r="V5" s="2">
        <f>ROUNDUP(V3*'Reference Data'!$B$2,0)</f>
        <v>5922</v>
      </c>
      <c r="W5" s="2">
        <f>ROUNDUP(W3*'Reference Data'!$B$2,0)</f>
        <v>6057</v>
      </c>
      <c r="X5" s="2">
        <f>ROUNDUP(X3*'Reference Data'!$B$2,0)</f>
        <v>6192</v>
      </c>
      <c r="Y5" s="2">
        <f>ROUNDUP(Y3*'Reference Data'!$B$2,0)</f>
        <v>6315</v>
      </c>
      <c r="Z5" s="2">
        <f>ROUNDUP(Z3*'Reference Data'!$B$2,0)</f>
        <v>6440</v>
      </c>
      <c r="AA5" s="2">
        <f>ROUNDUP(AA3*'Reference Data'!$B$2,0)</f>
        <v>6624</v>
      </c>
      <c r="AB5" s="2">
        <f>ROUNDUP(AB3*'Reference Data'!$B$2,0)</f>
        <v>6759</v>
      </c>
      <c r="AC5" s="2">
        <f>ROUNDUP(AC3*'Reference Data'!$B$2,0)</f>
        <v>6975</v>
      </c>
      <c r="AD5" s="2">
        <f>ROUNDUP(AD3*'Reference Data'!$B$2,0)</f>
        <v>7120</v>
      </c>
      <c r="AE5" s="2">
        <f>ROUNDUP(AE3*'Reference Data'!$B$2,0)</f>
        <v>7258</v>
      </c>
      <c r="AF5" s="2">
        <f>ROUNDUP(AF3*'Reference Data'!$B$2,0)</f>
        <v>7395</v>
      </c>
      <c r="AG5" s="2">
        <f>ROUNDUP(AG3*'Reference Data'!$B$2,0)</f>
        <v>7529</v>
      </c>
      <c r="AH5" s="2">
        <f>ROUNDUP(AH3*'Reference Data'!$B$2,0)</f>
        <v>7663</v>
      </c>
      <c r="AI5" s="2">
        <f>ROUNDUP(AI3*'Reference Data'!$B$2,0)</f>
        <v>7796</v>
      </c>
      <c r="AJ5" s="2">
        <f>ROUNDUP(AJ3*'Reference Data'!$B$2,0)</f>
        <v>7932</v>
      </c>
      <c r="AK5" s="2">
        <f>ROUNDUP(AK3*'Reference Data'!$B$2,0)</f>
        <v>8068</v>
      </c>
      <c r="AL5" s="2">
        <f>ROUNDUP(AL3*'Reference Data'!$B$2,0)</f>
        <v>8206</v>
      </c>
    </row>
    <row r="6" spans="1:38">
      <c r="A6" t="s">
        <v>17</v>
      </c>
      <c r="B6" s="2">
        <f>ROUNDUP(B3*'Reference Data'!$B$1,0)</f>
        <v>0</v>
      </c>
      <c r="C6" s="2">
        <f>ROUNDUP(C3*'Reference Data'!$B$1,0)</f>
        <v>178</v>
      </c>
      <c r="D6" s="2">
        <f>ROUNDUP(D3*'Reference Data'!$B$1,0)</f>
        <v>545</v>
      </c>
      <c r="E6" s="2">
        <f>ROUNDUP(E3*'Reference Data'!$B$1,0)</f>
        <v>545</v>
      </c>
      <c r="F6" s="2">
        <f>ROUNDUP(F3*'Reference Data'!$B$1,0)</f>
        <v>792</v>
      </c>
      <c r="G6" s="2">
        <f>ROUNDUP(G3*'Reference Data'!$B$1,0)</f>
        <v>1038</v>
      </c>
      <c r="H6" s="2">
        <f>ROUNDUP(H3*'Reference Data'!$B$1,0)</f>
        <v>1284</v>
      </c>
      <c r="I6" s="2">
        <f>ROUNDUP(I3*'Reference Data'!$B$1,0)</f>
        <v>1530</v>
      </c>
      <c r="J6" s="2">
        <f>ROUNDUP(J3*'Reference Data'!$B$1,0)</f>
        <v>1777</v>
      </c>
      <c r="K6" s="2">
        <f>ROUNDUP(K3*'Reference Data'!$B$1,0)</f>
        <v>2023</v>
      </c>
      <c r="L6" s="2">
        <f>ROUNDUP(L3*'Reference Data'!$B$1,0)</f>
        <v>2265</v>
      </c>
      <c r="M6" s="2">
        <f>ROUNDUP(M3*'Reference Data'!$B$1,0)</f>
        <v>2502</v>
      </c>
      <c r="N6" s="2">
        <f>ROUNDUP(N3*'Reference Data'!$B$1,0)</f>
        <v>2736</v>
      </c>
      <c r="O6" s="2">
        <f>ROUNDUP(O3*'Reference Data'!$B$1,0)</f>
        <v>2886</v>
      </c>
      <c r="P6" s="2">
        <f>ROUNDUP(P3*'Reference Data'!$B$1,0)</f>
        <v>3008</v>
      </c>
      <c r="Q6" s="2">
        <f>ROUNDUP(Q3*'Reference Data'!$B$1,0)</f>
        <v>3183</v>
      </c>
      <c r="R6" s="2">
        <f>ROUNDUP(R3*'Reference Data'!$B$1,0)</f>
        <v>3265</v>
      </c>
      <c r="S6" s="2">
        <f>ROUNDUP(S3*'Reference Data'!$B$1,0)</f>
        <v>3347</v>
      </c>
      <c r="T6" s="2">
        <f>ROUNDUP(T3*'Reference Data'!$B$1,0)</f>
        <v>3428</v>
      </c>
      <c r="U6" s="2">
        <f>ROUNDUP(U3*'Reference Data'!$B$1,0)</f>
        <v>3510</v>
      </c>
      <c r="V6" s="2">
        <f>ROUNDUP(V3*'Reference Data'!$B$1,0)</f>
        <v>3591</v>
      </c>
      <c r="W6" s="2">
        <f>ROUNDUP(W3*'Reference Data'!$B$1,0)</f>
        <v>3673</v>
      </c>
      <c r="X6" s="2">
        <f>ROUNDUP(X3*'Reference Data'!$B$1,0)</f>
        <v>3755</v>
      </c>
      <c r="Y6" s="2">
        <f>ROUNDUP(Y3*'Reference Data'!$B$1,0)</f>
        <v>3830</v>
      </c>
      <c r="Z6" s="2">
        <f>ROUNDUP(Z3*'Reference Data'!$B$1,0)</f>
        <v>3905</v>
      </c>
      <c r="AA6" s="2">
        <f>ROUNDUP(AA3*'Reference Data'!$B$1,0)</f>
        <v>4017</v>
      </c>
      <c r="AB6" s="2">
        <f>ROUNDUP(AB3*'Reference Data'!$B$1,0)</f>
        <v>4099</v>
      </c>
      <c r="AC6" s="2">
        <f>ROUNDUP(AC3*'Reference Data'!$B$1,0)</f>
        <v>4230</v>
      </c>
      <c r="AD6" s="2">
        <f>ROUNDUP(AD3*'Reference Data'!$B$1,0)</f>
        <v>4318</v>
      </c>
      <c r="AE6" s="2">
        <f>ROUNDUP(AE3*'Reference Data'!$B$1,0)</f>
        <v>4401</v>
      </c>
      <c r="AF6" s="2">
        <f>ROUNDUP(AF3*'Reference Data'!$B$1,0)</f>
        <v>4485</v>
      </c>
      <c r="AG6" s="2">
        <f>ROUNDUP(AG3*'Reference Data'!$B$1,0)</f>
        <v>4566</v>
      </c>
      <c r="AH6" s="2">
        <f>ROUNDUP(AH3*'Reference Data'!$B$1,0)</f>
        <v>4647</v>
      </c>
      <c r="AI6" s="2">
        <f>ROUNDUP(AI3*'Reference Data'!$B$1,0)</f>
        <v>4728</v>
      </c>
      <c r="AJ6" s="2">
        <f>ROUNDUP(AJ3*'Reference Data'!$B$1,0)</f>
        <v>4810</v>
      </c>
      <c r="AK6" s="2">
        <f>ROUNDUP(AK3*'Reference Data'!$B$1,0)</f>
        <v>4893</v>
      </c>
      <c r="AL6" s="2">
        <f>ROUNDUP(AL3*'Reference Data'!$B$1,0)</f>
        <v>4976</v>
      </c>
    </row>
    <row r="7" spans="1:38" hidden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idden="1">
      <c r="A8" t="s">
        <v>92</v>
      </c>
      <c r="B8" s="12">
        <f>B3</f>
        <v>0</v>
      </c>
      <c r="C8" s="12">
        <f>C3-B3</f>
        <v>78</v>
      </c>
      <c r="D8" s="12">
        <f t="shared" ref="D8:N8" si="0">D3-C3</f>
        <v>161</v>
      </c>
      <c r="E8" s="12">
        <f t="shared" si="0"/>
        <v>0</v>
      </c>
      <c r="F8" s="12">
        <f t="shared" si="0"/>
        <v>108</v>
      </c>
      <c r="G8" s="12">
        <f t="shared" si="0"/>
        <v>108</v>
      </c>
      <c r="H8" s="12">
        <f t="shared" si="0"/>
        <v>108</v>
      </c>
      <c r="I8" s="12">
        <f t="shared" si="0"/>
        <v>108</v>
      </c>
      <c r="J8" s="12">
        <f t="shared" si="0"/>
        <v>108</v>
      </c>
      <c r="K8" s="12">
        <f t="shared" si="0"/>
        <v>108</v>
      </c>
      <c r="L8" s="12">
        <f t="shared" si="0"/>
        <v>106</v>
      </c>
      <c r="M8" s="12">
        <f t="shared" si="0"/>
        <v>104</v>
      </c>
      <c r="N8" s="12">
        <f t="shared" si="0"/>
        <v>103</v>
      </c>
      <c r="O8" s="12">
        <f>((B8+C8)*(1-$B$24))+(O3-N3)</f>
        <v>143.40000000000009</v>
      </c>
      <c r="P8" s="12">
        <f>(D8*(1-$B$24))+(P3-O3)</f>
        <v>214.59999999999991</v>
      </c>
      <c r="Q8" s="12">
        <f t="shared" ref="Q8:Z8" si="1">(E8*(1-$B$24))+(Q3-P3)</f>
        <v>77</v>
      </c>
      <c r="R8" s="12">
        <f t="shared" si="1"/>
        <v>143.79999999999995</v>
      </c>
      <c r="S8" s="12">
        <f t="shared" si="1"/>
        <v>143.79999999999995</v>
      </c>
      <c r="T8" s="12">
        <f t="shared" si="1"/>
        <v>143.79999999999995</v>
      </c>
      <c r="U8" s="12">
        <f t="shared" si="1"/>
        <v>143.79999999999995</v>
      </c>
      <c r="V8" s="12">
        <f t="shared" si="1"/>
        <v>143.79999999999995</v>
      </c>
      <c r="W8" s="12">
        <f t="shared" si="1"/>
        <v>143.79999999999995</v>
      </c>
      <c r="X8" s="12">
        <f t="shared" si="1"/>
        <v>141.79999999999995</v>
      </c>
      <c r="Y8" s="12">
        <f t="shared" si="1"/>
        <v>136.79999999999995</v>
      </c>
      <c r="Z8" s="12">
        <f t="shared" si="1"/>
        <v>136.20000000000005</v>
      </c>
      <c r="AA8" s="12">
        <f>((O8+O9)*(1-$B$24))+(AA3-Z3)</f>
        <v>192.32000000000016</v>
      </c>
      <c r="AB8" s="12">
        <f t="shared" ref="AB8:AL8" si="2">((P8+P9)*(1-$B$24))+(AB3-AA3)</f>
        <v>250.67999999999984</v>
      </c>
      <c r="AC8" s="12">
        <f t="shared" si="2"/>
        <v>134.40000000000009</v>
      </c>
      <c r="AD8" s="12">
        <f t="shared" si="2"/>
        <v>182.3599999999999</v>
      </c>
      <c r="AE8" s="12">
        <f t="shared" si="2"/>
        <v>180.3599999999999</v>
      </c>
      <c r="AF8" s="12">
        <f t="shared" si="2"/>
        <v>180.3599999999999</v>
      </c>
      <c r="AG8" s="12">
        <f t="shared" si="2"/>
        <v>179.35999999999967</v>
      </c>
      <c r="AH8" s="12">
        <f t="shared" si="2"/>
        <v>179.3599999999999</v>
      </c>
      <c r="AI8" s="12">
        <f t="shared" si="2"/>
        <v>179.3599999999999</v>
      </c>
      <c r="AJ8" s="12">
        <f t="shared" si="2"/>
        <v>177.76</v>
      </c>
      <c r="AK8" s="12">
        <f t="shared" si="2"/>
        <v>173.16000000000008</v>
      </c>
      <c r="AL8" s="12">
        <f t="shared" si="2"/>
        <v>172.74</v>
      </c>
    </row>
    <row r="9" spans="1:38" hidden="1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0</v>
      </c>
      <c r="P9" s="12">
        <f>D8*$B$24</f>
        <v>0</v>
      </c>
      <c r="Q9" s="12">
        <f t="shared" ref="Q9:Z9" si="3">E8*$B$24</f>
        <v>0</v>
      </c>
      <c r="R9" s="12">
        <f t="shared" si="3"/>
        <v>0</v>
      </c>
      <c r="S9" s="12">
        <f t="shared" si="3"/>
        <v>0</v>
      </c>
      <c r="T9" s="12">
        <f t="shared" si="3"/>
        <v>0</v>
      </c>
      <c r="U9" s="12">
        <f t="shared" si="3"/>
        <v>0</v>
      </c>
      <c r="V9" s="12">
        <f t="shared" si="3"/>
        <v>0</v>
      </c>
      <c r="W9" s="12">
        <f t="shared" si="3"/>
        <v>0</v>
      </c>
      <c r="X9" s="12">
        <f t="shared" si="3"/>
        <v>0</v>
      </c>
      <c r="Y9" s="12">
        <f t="shared" si="3"/>
        <v>0</v>
      </c>
      <c r="Z9" s="12">
        <f t="shared" si="3"/>
        <v>0</v>
      </c>
      <c r="AA9" s="12">
        <f>(O8+O9)*$B$24</f>
        <v>0</v>
      </c>
      <c r="AB9" s="12">
        <f t="shared" ref="AB9:AL9" si="4">(P8+P9)*$B$24</f>
        <v>0</v>
      </c>
      <c r="AC9" s="12">
        <f t="shared" si="4"/>
        <v>0</v>
      </c>
      <c r="AD9" s="12">
        <f t="shared" si="4"/>
        <v>0</v>
      </c>
      <c r="AE9" s="12">
        <f t="shared" si="4"/>
        <v>0</v>
      </c>
      <c r="AF9" s="12">
        <f t="shared" si="4"/>
        <v>0</v>
      </c>
      <c r="AG9" s="12">
        <f t="shared" si="4"/>
        <v>0</v>
      </c>
      <c r="AH9" s="12">
        <f t="shared" si="4"/>
        <v>0</v>
      </c>
      <c r="AI9" s="12">
        <f t="shared" si="4"/>
        <v>0</v>
      </c>
      <c r="AJ9" s="12">
        <f t="shared" si="4"/>
        <v>0</v>
      </c>
      <c r="AK9" s="12">
        <f t="shared" si="4"/>
        <v>0</v>
      </c>
      <c r="AL9" s="12">
        <f t="shared" si="4"/>
        <v>0</v>
      </c>
    </row>
    <row r="10" spans="1:38" hidden="1">
      <c r="A10" t="s">
        <v>19</v>
      </c>
      <c r="B10" s="2">
        <f>B12-SUM(B8:B9)</f>
        <v>0</v>
      </c>
      <c r="C10" s="2">
        <f>C12-SUM(C8:C9)</f>
        <v>5382</v>
      </c>
      <c r="D10" s="2">
        <f t="shared" ref="D10:Z10" si="5">D12-SUM(D8:D9)</f>
        <v>16569</v>
      </c>
      <c r="E10" s="2">
        <f t="shared" si="5"/>
        <v>16730</v>
      </c>
      <c r="F10" s="2">
        <f t="shared" si="5"/>
        <v>24182</v>
      </c>
      <c r="G10" s="2">
        <f t="shared" si="5"/>
        <v>31742</v>
      </c>
      <c r="H10" s="2">
        <f t="shared" si="5"/>
        <v>39302</v>
      </c>
      <c r="I10" s="2">
        <f t="shared" si="5"/>
        <v>46862</v>
      </c>
      <c r="J10" s="2">
        <f t="shared" si="5"/>
        <v>54422</v>
      </c>
      <c r="K10" s="2">
        <f t="shared" si="5"/>
        <v>61982</v>
      </c>
      <c r="L10" s="2">
        <f t="shared" si="5"/>
        <v>69404</v>
      </c>
      <c r="M10" s="2">
        <f t="shared" si="5"/>
        <v>76686</v>
      </c>
      <c r="N10" s="2">
        <f t="shared" si="5"/>
        <v>83897</v>
      </c>
      <c r="O10" s="2">
        <f t="shared" si="5"/>
        <v>88434.6</v>
      </c>
      <c r="P10" s="2">
        <f t="shared" si="5"/>
        <v>92115.4</v>
      </c>
      <c r="Q10" s="2">
        <f t="shared" si="5"/>
        <v>97643</v>
      </c>
      <c r="R10" s="2">
        <f t="shared" si="5"/>
        <v>100082.2</v>
      </c>
      <c r="S10" s="2">
        <f t="shared" si="5"/>
        <v>102588.2</v>
      </c>
      <c r="T10" s="2">
        <f t="shared" si="5"/>
        <v>105094.2</v>
      </c>
      <c r="U10" s="2">
        <f t="shared" si="5"/>
        <v>107600.2</v>
      </c>
      <c r="V10" s="2">
        <f t="shared" si="5"/>
        <v>110106.2</v>
      </c>
      <c r="W10" s="2">
        <f t="shared" si="5"/>
        <v>112612.2</v>
      </c>
      <c r="X10" s="2">
        <f t="shared" si="5"/>
        <v>115120.2</v>
      </c>
      <c r="Y10" s="2">
        <f t="shared" si="5"/>
        <v>117421.2</v>
      </c>
      <c r="Z10" s="2">
        <f t="shared" si="5"/>
        <v>119745.8</v>
      </c>
      <c r="AA10" s="2">
        <f t="shared" ref="AA10:AL10" si="6">AA12-SUM(AA8:AA9)</f>
        <v>123114.68</v>
      </c>
      <c r="AB10" s="2">
        <f t="shared" si="6"/>
        <v>125581.32</v>
      </c>
      <c r="AC10" s="2">
        <f t="shared" si="6"/>
        <v>129715.6</v>
      </c>
      <c r="AD10" s="2">
        <f t="shared" si="6"/>
        <v>132367.64000000001</v>
      </c>
      <c r="AE10" s="2">
        <f t="shared" si="6"/>
        <v>134928.64000000001</v>
      </c>
      <c r="AF10" s="2">
        <f t="shared" si="6"/>
        <v>137487.64000000001</v>
      </c>
      <c r="AG10" s="2">
        <f t="shared" si="6"/>
        <v>139977.64000000001</v>
      </c>
      <c r="AH10" s="2">
        <f t="shared" si="6"/>
        <v>142466.64000000001</v>
      </c>
      <c r="AI10" s="2">
        <f t="shared" si="6"/>
        <v>144956.64000000001</v>
      </c>
      <c r="AJ10" s="2">
        <f t="shared" si="6"/>
        <v>147475.24</v>
      </c>
      <c r="AK10" s="2">
        <f t="shared" si="6"/>
        <v>150024.84</v>
      </c>
      <c r="AL10" s="2">
        <f t="shared" si="6"/>
        <v>152583.26</v>
      </c>
    </row>
    <row r="11" spans="1:38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t="s">
        <v>18</v>
      </c>
      <c r="B12" s="2">
        <f>ROUNDUP(B3*'Reference Data'!$B$3,0)</f>
        <v>0</v>
      </c>
      <c r="C12" s="2">
        <f>ROUNDUP(C3*'Reference Data'!$B$3,0)</f>
        <v>5460</v>
      </c>
      <c r="D12" s="2">
        <f>ROUNDUP(D3*'Reference Data'!$B$3,0)</f>
        <v>16730</v>
      </c>
      <c r="E12" s="2">
        <f>ROUNDUP(E3*'Reference Data'!$B$3,0)</f>
        <v>16730</v>
      </c>
      <c r="F12" s="2">
        <f>ROUNDUP(F3*'Reference Data'!$B$3,0)</f>
        <v>24290</v>
      </c>
      <c r="G12" s="2">
        <f>ROUNDUP(G3*'Reference Data'!$B$3,0)</f>
        <v>31850</v>
      </c>
      <c r="H12" s="2">
        <f>ROUNDUP(H3*'Reference Data'!$B$3,0)</f>
        <v>39410</v>
      </c>
      <c r="I12" s="2">
        <f>ROUNDUP(I3*'Reference Data'!$B$3,0)</f>
        <v>46970</v>
      </c>
      <c r="J12" s="2">
        <f>ROUNDUP(J3*'Reference Data'!$B$3,0)</f>
        <v>54530</v>
      </c>
      <c r="K12" s="2">
        <f>ROUNDUP(K3*'Reference Data'!$B$3,0)</f>
        <v>62090</v>
      </c>
      <c r="L12" s="2">
        <f>ROUNDUP(L3*'Reference Data'!$B$3,0)</f>
        <v>69510</v>
      </c>
      <c r="M12" s="2">
        <f>ROUNDUP(M3*'Reference Data'!$B$3,0)</f>
        <v>76790</v>
      </c>
      <c r="N12" s="2">
        <f>ROUNDUP(N3*'Reference Data'!$B$3,0)</f>
        <v>84000</v>
      </c>
      <c r="O12" s="2">
        <f>ROUNDUP(O3*'Reference Data'!$B$3,0)</f>
        <v>88578</v>
      </c>
      <c r="P12" s="2">
        <f>ROUNDUP(P3*'Reference Data'!$B$3,0)</f>
        <v>92330</v>
      </c>
      <c r="Q12" s="2">
        <f>ROUNDUP(Q3*'Reference Data'!$B$3,0)</f>
        <v>97720</v>
      </c>
      <c r="R12" s="2">
        <f>ROUNDUP(R3*'Reference Data'!$B$3,0)</f>
        <v>100226</v>
      </c>
      <c r="S12" s="2">
        <f>ROUNDUP(S3*'Reference Data'!$B$3,0)</f>
        <v>102732</v>
      </c>
      <c r="T12" s="2">
        <f>ROUNDUP(T3*'Reference Data'!$B$3,0)</f>
        <v>105238</v>
      </c>
      <c r="U12" s="2">
        <f>ROUNDUP(U3*'Reference Data'!$B$3,0)</f>
        <v>107744</v>
      </c>
      <c r="V12" s="2">
        <f>ROUNDUP(V3*'Reference Data'!$B$3,0)</f>
        <v>110250</v>
      </c>
      <c r="W12" s="2">
        <f>ROUNDUP(W3*'Reference Data'!$B$3,0)</f>
        <v>112756</v>
      </c>
      <c r="X12" s="2">
        <f>ROUNDUP(X3*'Reference Data'!$B$3,0)</f>
        <v>115262</v>
      </c>
      <c r="Y12" s="2">
        <f>ROUNDUP(Y3*'Reference Data'!$B$3,0)</f>
        <v>117558</v>
      </c>
      <c r="Z12" s="2">
        <f>ROUNDUP(Z3*'Reference Data'!$B$3,0)</f>
        <v>119882</v>
      </c>
      <c r="AA12" s="2">
        <f>ROUNDUP(AA3*'Reference Data'!$B$3,0)</f>
        <v>123307</v>
      </c>
      <c r="AB12" s="2">
        <f>ROUNDUP(AB3*'Reference Data'!$B$3,0)</f>
        <v>125832</v>
      </c>
      <c r="AC12" s="2">
        <f>ROUNDUP(AC3*'Reference Data'!$B$3,0)</f>
        <v>129850</v>
      </c>
      <c r="AD12" s="2">
        <f>ROUNDUP(AD3*'Reference Data'!$B$3,0)</f>
        <v>132550</v>
      </c>
      <c r="AE12" s="2">
        <f>ROUNDUP(AE3*'Reference Data'!$B$3,0)</f>
        <v>135109</v>
      </c>
      <c r="AF12" s="2">
        <f>ROUNDUP(AF3*'Reference Data'!$B$3,0)</f>
        <v>137668</v>
      </c>
      <c r="AG12" s="2">
        <f>ROUNDUP(AG3*'Reference Data'!$B$3,0)</f>
        <v>140157</v>
      </c>
      <c r="AH12" s="2">
        <f>ROUNDUP(AH3*'Reference Data'!$B$3,0)</f>
        <v>142646</v>
      </c>
      <c r="AI12" s="2">
        <f>ROUNDUP(AI3*'Reference Data'!$B$3,0)</f>
        <v>145136</v>
      </c>
      <c r="AJ12" s="2">
        <f>ROUNDUP(AJ3*'Reference Data'!$B$3,0)</f>
        <v>147653</v>
      </c>
      <c r="AK12" s="2">
        <f>ROUNDUP(AK3*'Reference Data'!$B$3,0)</f>
        <v>150198</v>
      </c>
      <c r="AL12" s="2">
        <f>ROUNDUP(AL3*'Reference Data'!$B$3,0)</f>
        <v>152756</v>
      </c>
    </row>
    <row r="13" spans="1:38">
      <c r="A13" t="s">
        <v>10</v>
      </c>
      <c r="B13" s="1">
        <f>(B12*'Reference Data'!$B$8*'Reference Data'!$B$9)/(5*60)</f>
        <v>0</v>
      </c>
      <c r="C13" s="1">
        <f>(C12*'Reference Data'!$B$8*'Reference Data'!$B$9)/(5*60)</f>
        <v>5.4599999999999996E-2</v>
      </c>
      <c r="D13" s="1">
        <f>(D12*'Reference Data'!$B$8*'Reference Data'!$B$9)/(5*60)</f>
        <v>0.1673</v>
      </c>
      <c r="E13" s="1">
        <f>(E12*'Reference Data'!$B$8*'Reference Data'!$B$9)/(5*60)</f>
        <v>0.1673</v>
      </c>
      <c r="F13" s="1">
        <f>(F12*'Reference Data'!$B$8*'Reference Data'!$B$9)/(5*60)</f>
        <v>0.24289999999999998</v>
      </c>
      <c r="G13" s="1">
        <f>(G12*'Reference Data'!$B$8*'Reference Data'!$B$9)/(5*60)</f>
        <v>0.31850000000000006</v>
      </c>
      <c r="H13" s="1">
        <f>(H12*'Reference Data'!$B$8*'Reference Data'!$B$9)/(5*60)</f>
        <v>0.39410000000000001</v>
      </c>
      <c r="I13" s="1">
        <f>(I12*'Reference Data'!$B$8*'Reference Data'!$B$9)/(5*60)</f>
        <v>0.46970000000000001</v>
      </c>
      <c r="J13" s="1">
        <f>(J12*'Reference Data'!$B$8*'Reference Data'!$B$9)/(5*60)</f>
        <v>0.54530000000000001</v>
      </c>
      <c r="K13" s="1">
        <f>(K12*'Reference Data'!$B$8*'Reference Data'!$B$9)/(5*60)</f>
        <v>0.6208999999999999</v>
      </c>
      <c r="L13" s="1">
        <f>(L12*'Reference Data'!$B$8*'Reference Data'!$B$9)/(5*60)</f>
        <v>0.69509999999999994</v>
      </c>
      <c r="M13" s="1">
        <f>(M12*'Reference Data'!$B$8*'Reference Data'!$B$9)/(5*60)</f>
        <v>0.76790000000000003</v>
      </c>
      <c r="N13" s="1">
        <f>(N12*'Reference Data'!$B$8*'Reference Data'!$B$9)/(5*60)</f>
        <v>0.84</v>
      </c>
      <c r="O13" s="1">
        <f>(O12*'Reference Data'!$B$8*'Reference Data'!$B$9)/(5*60)</f>
        <v>0.8857799999999999</v>
      </c>
      <c r="P13" s="1">
        <f>(P12*'Reference Data'!$B$8*'Reference Data'!$B$9)/(5*60)</f>
        <v>0.92330000000000001</v>
      </c>
      <c r="Q13" s="1">
        <f>(Q12*'Reference Data'!$B$8*'Reference Data'!$B$9)/(5*60)</f>
        <v>0.97720000000000007</v>
      </c>
      <c r="R13" s="1">
        <f>(R12*'Reference Data'!$B$8*'Reference Data'!$B$9)/(5*60)</f>
        <v>1.0022599999999999</v>
      </c>
      <c r="S13" s="1">
        <f>(S12*'Reference Data'!$B$8*'Reference Data'!$B$9)/(5*60)</f>
        <v>1.02732</v>
      </c>
      <c r="T13" s="1">
        <f>(T12*'Reference Data'!$B$8*'Reference Data'!$B$9)/(5*60)</f>
        <v>1.0523800000000001</v>
      </c>
      <c r="U13" s="1">
        <f>(U12*'Reference Data'!$B$8*'Reference Data'!$B$9)/(5*60)</f>
        <v>1.07744</v>
      </c>
      <c r="V13" s="1">
        <f>(V12*'Reference Data'!$B$8*'Reference Data'!$B$9)/(5*60)</f>
        <v>1.1025</v>
      </c>
      <c r="W13" s="1">
        <f>(W12*'Reference Data'!$B$8*'Reference Data'!$B$9)/(5*60)</f>
        <v>1.1275600000000001</v>
      </c>
      <c r="X13" s="1">
        <f>(X12*'Reference Data'!$B$8*'Reference Data'!$B$9)/(5*60)</f>
        <v>1.15262</v>
      </c>
      <c r="Y13" s="1">
        <f>(Y12*'Reference Data'!$B$8*'Reference Data'!$B$9)/(5*60)</f>
        <v>1.1755799999999998</v>
      </c>
      <c r="Z13" s="1">
        <f>(Z12*'Reference Data'!$B$8*'Reference Data'!$B$9)/(5*60)</f>
        <v>1.19882</v>
      </c>
      <c r="AA13" s="1">
        <f>(AA12*'Reference Data'!$B$8*'Reference Data'!$B$9)/(5*60)</f>
        <v>1.2330700000000001</v>
      </c>
      <c r="AB13" s="1">
        <f>(AB12*'Reference Data'!$B$8*'Reference Data'!$B$9)/(5*60)</f>
        <v>1.2583200000000001</v>
      </c>
      <c r="AC13" s="1">
        <f>(AC12*'Reference Data'!$B$8*'Reference Data'!$B$9)/(5*60)</f>
        <v>1.2985</v>
      </c>
      <c r="AD13" s="1">
        <f>(AD12*'Reference Data'!$B$8*'Reference Data'!$B$9)/(5*60)</f>
        <v>1.3255000000000001</v>
      </c>
      <c r="AE13" s="1">
        <f>(AE12*'Reference Data'!$B$8*'Reference Data'!$B$9)/(5*60)</f>
        <v>1.3510899999999999</v>
      </c>
      <c r="AF13" s="1">
        <f>(AF12*'Reference Data'!$B$8*'Reference Data'!$B$9)/(5*60)</f>
        <v>1.3766800000000001</v>
      </c>
      <c r="AG13" s="1">
        <f>(AG12*'Reference Data'!$B$8*'Reference Data'!$B$9)/(5*60)</f>
        <v>1.40157</v>
      </c>
      <c r="AH13" s="1">
        <f>(AH12*'Reference Data'!$B$8*'Reference Data'!$B$9)/(5*60)</f>
        <v>1.4264600000000001</v>
      </c>
      <c r="AI13" s="1">
        <f>(AI12*'Reference Data'!$B$8*'Reference Data'!$B$9)/(5*60)</f>
        <v>1.45136</v>
      </c>
      <c r="AJ13" s="1">
        <f>(AJ12*'Reference Data'!$B$8*'Reference Data'!$B$9)/(5*60)</f>
        <v>1.4765300000000001</v>
      </c>
      <c r="AK13" s="1">
        <f>(AK12*'Reference Data'!$B$8*'Reference Data'!$B$9)/(5*60)</f>
        <v>1.5019799999999999</v>
      </c>
      <c r="AL13" s="1">
        <f>(AL12*'Reference Data'!$B$8*'Reference Data'!$B$9)/(5*60)</f>
        <v>1.5275599999999998</v>
      </c>
    </row>
    <row r="14" spans="1:38">
      <c r="A14" t="s">
        <v>11</v>
      </c>
      <c r="B14" s="1">
        <f>B12/(30*24*60*60)</f>
        <v>0</v>
      </c>
      <c r="C14" s="1">
        <f>C12/(30*24*60*60)</f>
        <v>2.1064814814814813E-3</v>
      </c>
      <c r="D14" s="1">
        <f t="shared" ref="D14:Z14" si="7">D12/(30*24*60*60)</f>
        <v>6.4544753086419751E-3</v>
      </c>
      <c r="E14" s="1">
        <f t="shared" si="7"/>
        <v>6.4544753086419751E-3</v>
      </c>
      <c r="F14" s="1">
        <f t="shared" si="7"/>
        <v>9.3711419753086424E-3</v>
      </c>
      <c r="G14" s="1">
        <f t="shared" si="7"/>
        <v>1.2287808641975309E-2</v>
      </c>
      <c r="H14" s="1">
        <f t="shared" si="7"/>
        <v>1.5204475308641975E-2</v>
      </c>
      <c r="I14" s="1">
        <f t="shared" si="7"/>
        <v>1.8121141975308643E-2</v>
      </c>
      <c r="J14" s="1">
        <f t="shared" si="7"/>
        <v>2.1037808641975308E-2</v>
      </c>
      <c r="K14" s="1">
        <f t="shared" si="7"/>
        <v>2.3954475308641976E-2</v>
      </c>
      <c r="L14" s="1">
        <f t="shared" si="7"/>
        <v>2.6817129629629628E-2</v>
      </c>
      <c r="M14" s="1">
        <f t="shared" si="7"/>
        <v>2.9625771604938272E-2</v>
      </c>
      <c r="N14" s="1">
        <f t="shared" si="7"/>
        <v>3.2407407407407406E-2</v>
      </c>
      <c r="O14" s="1">
        <f t="shared" si="7"/>
        <v>3.4173611111111113E-2</v>
      </c>
      <c r="P14" s="1">
        <f t="shared" si="7"/>
        <v>3.5621141975308641E-2</v>
      </c>
      <c r="Q14" s="1">
        <f t="shared" si="7"/>
        <v>3.7700617283950619E-2</v>
      </c>
      <c r="R14" s="1">
        <f t="shared" si="7"/>
        <v>3.8667438271604938E-2</v>
      </c>
      <c r="S14" s="1">
        <f t="shared" si="7"/>
        <v>3.9634259259259258E-2</v>
      </c>
      <c r="T14" s="1">
        <f t="shared" si="7"/>
        <v>4.0601080246913578E-2</v>
      </c>
      <c r="U14" s="1">
        <f t="shared" si="7"/>
        <v>4.1567901234567904E-2</v>
      </c>
      <c r="V14" s="1">
        <f t="shared" si="7"/>
        <v>4.2534722222222224E-2</v>
      </c>
      <c r="W14" s="1">
        <f t="shared" si="7"/>
        <v>4.3501543209876543E-2</v>
      </c>
      <c r="X14" s="1">
        <f t="shared" si="7"/>
        <v>4.4468364197530863E-2</v>
      </c>
      <c r="Y14" s="1">
        <f t="shared" si="7"/>
        <v>4.5354166666666668E-2</v>
      </c>
      <c r="Z14" s="1">
        <f t="shared" si="7"/>
        <v>4.6250771604938269E-2</v>
      </c>
      <c r="AA14" s="1">
        <f t="shared" ref="AA14:AL14" si="8">AA12/(30*24*60*60)</f>
        <v>4.7572145061728396E-2</v>
      </c>
      <c r="AB14" s="1">
        <f t="shared" si="8"/>
        <v>4.8546296296296296E-2</v>
      </c>
      <c r="AC14" s="1">
        <f t="shared" si="8"/>
        <v>5.0096450617283954E-2</v>
      </c>
      <c r="AD14" s="1">
        <f t="shared" si="8"/>
        <v>5.1138117283950617E-2</v>
      </c>
      <c r="AE14" s="1">
        <f t="shared" si="8"/>
        <v>5.2125385802469136E-2</v>
      </c>
      <c r="AF14" s="1">
        <f t="shared" si="8"/>
        <v>5.3112654320987655E-2</v>
      </c>
      <c r="AG14" s="1">
        <f t="shared" si="8"/>
        <v>5.4072916666666665E-2</v>
      </c>
      <c r="AH14" s="1">
        <f t="shared" si="8"/>
        <v>5.5033179012345682E-2</v>
      </c>
      <c r="AI14" s="1">
        <f t="shared" si="8"/>
        <v>5.599382716049383E-2</v>
      </c>
      <c r="AJ14" s="1">
        <f t="shared" si="8"/>
        <v>5.6964891975308643E-2</v>
      </c>
      <c r="AK14" s="1">
        <f t="shared" si="8"/>
        <v>5.794675925925926E-2</v>
      </c>
      <c r="AL14" s="1">
        <f t="shared" si="8"/>
        <v>5.8933641975308641E-2</v>
      </c>
    </row>
    <row r="15" spans="1:3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t="s">
        <v>20</v>
      </c>
      <c r="B16" s="2">
        <f>ROUNDUP(B3*'Reference Data'!$B$4,0)</f>
        <v>0</v>
      </c>
      <c r="C16" s="2">
        <f>ROUNDUP(C3*'Reference Data'!$B$4,0)</f>
        <v>2340</v>
      </c>
      <c r="D16" s="2">
        <f>ROUNDUP(D3*'Reference Data'!$B$4,0)</f>
        <v>7170</v>
      </c>
      <c r="E16" s="2">
        <f>ROUNDUP(E3*'Reference Data'!$B$4,0)</f>
        <v>7170</v>
      </c>
      <c r="F16" s="2">
        <f>ROUNDUP(F3*'Reference Data'!$B$4,0)</f>
        <v>10410</v>
      </c>
      <c r="G16" s="2">
        <f>ROUNDUP(G3*'Reference Data'!$B$4,0)</f>
        <v>13650</v>
      </c>
      <c r="H16" s="2">
        <f>ROUNDUP(H3*'Reference Data'!$B$4,0)</f>
        <v>16890</v>
      </c>
      <c r="I16" s="2">
        <f>ROUNDUP(I3*'Reference Data'!$B$4,0)</f>
        <v>20130</v>
      </c>
      <c r="J16" s="2">
        <f>ROUNDUP(J3*'Reference Data'!$B$4,0)</f>
        <v>23370</v>
      </c>
      <c r="K16" s="2">
        <f>ROUNDUP(K3*'Reference Data'!$B$4,0)</f>
        <v>26610</v>
      </c>
      <c r="L16" s="2">
        <f>ROUNDUP(L3*'Reference Data'!$B$4,0)</f>
        <v>29790</v>
      </c>
      <c r="M16" s="2">
        <f>ROUNDUP(M3*'Reference Data'!$B$4,0)</f>
        <v>32910</v>
      </c>
      <c r="N16" s="2">
        <f>ROUNDUP(N3*'Reference Data'!$B$4,0)</f>
        <v>36000</v>
      </c>
      <c r="O16" s="2">
        <f>ROUNDUP(O3*'Reference Data'!$B$4,0)</f>
        <v>37962</v>
      </c>
      <c r="P16" s="2">
        <f>ROUNDUP(P3*'Reference Data'!$B$4,0)</f>
        <v>39570</v>
      </c>
      <c r="Q16" s="2">
        <f>ROUNDUP(Q3*'Reference Data'!$B$4,0)</f>
        <v>41880</v>
      </c>
      <c r="R16" s="2">
        <f>ROUNDUP(R3*'Reference Data'!$B$4,0)</f>
        <v>42954</v>
      </c>
      <c r="S16" s="2">
        <f>ROUNDUP(S3*'Reference Data'!$B$4,0)</f>
        <v>44028</v>
      </c>
      <c r="T16" s="2">
        <f>ROUNDUP(T3*'Reference Data'!$B$4,0)</f>
        <v>45102</v>
      </c>
      <c r="U16" s="2">
        <f>ROUNDUP(U3*'Reference Data'!$B$4,0)</f>
        <v>46176</v>
      </c>
      <c r="V16" s="2">
        <f>ROUNDUP(V3*'Reference Data'!$B$4,0)</f>
        <v>47250</v>
      </c>
      <c r="W16" s="2">
        <f>ROUNDUP(W3*'Reference Data'!$B$4,0)</f>
        <v>48324</v>
      </c>
      <c r="X16" s="2">
        <f>ROUNDUP(X3*'Reference Data'!$B$4,0)</f>
        <v>49398</v>
      </c>
      <c r="Y16" s="2">
        <f>ROUNDUP(Y3*'Reference Data'!$B$4,0)</f>
        <v>50382</v>
      </c>
      <c r="Z16" s="2">
        <f>ROUNDUP(Z3*'Reference Data'!$B$4,0)</f>
        <v>51378</v>
      </c>
      <c r="AA16" s="2">
        <f>ROUNDUP(AA3*'Reference Data'!$B$4,0)</f>
        <v>52846</v>
      </c>
      <c r="AB16" s="2">
        <f>ROUNDUP(AB3*'Reference Data'!$B$4,0)</f>
        <v>53928</v>
      </c>
      <c r="AC16" s="2">
        <f>ROUNDUP(AC3*'Reference Data'!$B$4,0)</f>
        <v>55650</v>
      </c>
      <c r="AD16" s="2">
        <f>ROUNDUP(AD3*'Reference Data'!$B$4,0)</f>
        <v>56807</v>
      </c>
      <c r="AE16" s="2">
        <f>ROUNDUP(AE3*'Reference Data'!$B$4,0)</f>
        <v>57904</v>
      </c>
      <c r="AF16" s="2">
        <f>ROUNDUP(AF3*'Reference Data'!$B$4,0)</f>
        <v>59001</v>
      </c>
      <c r="AG16" s="2">
        <f>ROUNDUP(AG3*'Reference Data'!$B$4,0)</f>
        <v>60068</v>
      </c>
      <c r="AH16" s="2">
        <f>ROUNDUP(AH3*'Reference Data'!$B$4,0)</f>
        <v>61134</v>
      </c>
      <c r="AI16" s="2">
        <f>ROUNDUP(AI3*'Reference Data'!$B$4,0)</f>
        <v>62201</v>
      </c>
      <c r="AJ16" s="2">
        <f>ROUNDUP(AJ3*'Reference Data'!$B$4,0)</f>
        <v>63280</v>
      </c>
      <c r="AK16" s="2">
        <f>ROUNDUP(AK3*'Reference Data'!$B$4,0)</f>
        <v>64371</v>
      </c>
      <c r="AL16" s="2">
        <f>ROUNDUP(AL3*'Reference Data'!$B$4,0)</f>
        <v>65467</v>
      </c>
    </row>
    <row r="17" spans="1:38">
      <c r="A17" t="s">
        <v>12</v>
      </c>
      <c r="B17" s="1">
        <f>(B16*'Reference Data'!$B$8*'Reference Data'!$B$9)/(5*60)</f>
        <v>0</v>
      </c>
      <c r="C17" s="1">
        <f>(C16*'Reference Data'!$B$8*'Reference Data'!$B$9)/(5*60)</f>
        <v>2.3400000000000001E-2</v>
      </c>
      <c r="D17" s="1">
        <f>(D16*'Reference Data'!$B$8*'Reference Data'!$B$9)/(5*60)</f>
        <v>7.17E-2</v>
      </c>
      <c r="E17" s="1">
        <f>(E16*'Reference Data'!$B$8*'Reference Data'!$B$9)/(5*60)</f>
        <v>7.17E-2</v>
      </c>
      <c r="F17" s="1">
        <f>(F16*'Reference Data'!$B$8*'Reference Data'!$B$9)/(5*60)</f>
        <v>0.10410000000000001</v>
      </c>
      <c r="G17" s="1">
        <f>(G16*'Reference Data'!$B$8*'Reference Data'!$B$9)/(5*60)</f>
        <v>0.13650000000000001</v>
      </c>
      <c r="H17" s="1">
        <f>(H16*'Reference Data'!$B$8*'Reference Data'!$B$9)/(5*60)</f>
        <v>0.16889999999999999</v>
      </c>
      <c r="I17" s="1">
        <f>(I16*'Reference Data'!$B$8*'Reference Data'!$B$9)/(5*60)</f>
        <v>0.20130000000000001</v>
      </c>
      <c r="J17" s="1">
        <f>(J16*'Reference Data'!$B$8*'Reference Data'!$B$9)/(5*60)</f>
        <v>0.23369999999999999</v>
      </c>
      <c r="K17" s="1">
        <f>(K16*'Reference Data'!$B$8*'Reference Data'!$B$9)/(5*60)</f>
        <v>0.2661</v>
      </c>
      <c r="L17" s="1">
        <f>(L16*'Reference Data'!$B$8*'Reference Data'!$B$9)/(5*60)</f>
        <v>0.2979</v>
      </c>
      <c r="M17" s="1">
        <f>(M16*'Reference Data'!$B$8*'Reference Data'!$B$9)/(5*60)</f>
        <v>0.3291</v>
      </c>
      <c r="N17" s="1">
        <f>(N16*'Reference Data'!$B$8*'Reference Data'!$B$9)/(5*60)</f>
        <v>0.36</v>
      </c>
      <c r="O17" s="1">
        <f>(O16*'Reference Data'!$B$8*'Reference Data'!$B$9)/(5*60)</f>
        <v>0.37962000000000001</v>
      </c>
      <c r="P17" s="1">
        <f>(P16*'Reference Data'!$B$8*'Reference Data'!$B$9)/(5*60)</f>
        <v>0.3957</v>
      </c>
      <c r="Q17" s="1">
        <f>(Q16*'Reference Data'!$B$8*'Reference Data'!$B$9)/(5*60)</f>
        <v>0.41879999999999995</v>
      </c>
      <c r="R17" s="1">
        <f>(R16*'Reference Data'!$B$8*'Reference Data'!$B$9)/(5*60)</f>
        <v>0.42953999999999998</v>
      </c>
      <c r="S17" s="1">
        <f>(S16*'Reference Data'!$B$8*'Reference Data'!$B$9)/(5*60)</f>
        <v>0.44028</v>
      </c>
      <c r="T17" s="1">
        <f>(T16*'Reference Data'!$B$8*'Reference Data'!$B$9)/(5*60)</f>
        <v>0.45102000000000003</v>
      </c>
      <c r="U17" s="1">
        <f>(U16*'Reference Data'!$B$8*'Reference Data'!$B$9)/(5*60)</f>
        <v>0.46175999999999995</v>
      </c>
      <c r="V17" s="1">
        <f>(V16*'Reference Data'!$B$8*'Reference Data'!$B$9)/(5*60)</f>
        <v>0.47249999999999998</v>
      </c>
      <c r="W17" s="1">
        <f>(W16*'Reference Data'!$B$8*'Reference Data'!$B$9)/(5*60)</f>
        <v>0.48324</v>
      </c>
      <c r="X17" s="1">
        <f>(X16*'Reference Data'!$B$8*'Reference Data'!$B$9)/(5*60)</f>
        <v>0.49398000000000003</v>
      </c>
      <c r="Y17" s="1">
        <f>(Y16*'Reference Data'!$B$8*'Reference Data'!$B$9)/(5*60)</f>
        <v>0.50382000000000005</v>
      </c>
      <c r="Z17" s="1">
        <f>(Z16*'Reference Data'!$B$8*'Reference Data'!$B$9)/(5*60)</f>
        <v>0.51378000000000001</v>
      </c>
      <c r="AA17" s="1">
        <f>(AA16*'Reference Data'!$B$8*'Reference Data'!$B$9)/(5*60)</f>
        <v>0.52846000000000004</v>
      </c>
      <c r="AB17" s="1">
        <f>(AB16*'Reference Data'!$B$8*'Reference Data'!$B$9)/(5*60)</f>
        <v>0.53927999999999998</v>
      </c>
      <c r="AC17" s="1">
        <f>(AC16*'Reference Data'!$B$8*'Reference Data'!$B$9)/(5*60)</f>
        <v>0.55650000000000011</v>
      </c>
      <c r="AD17" s="1">
        <f>(AD16*'Reference Data'!$B$8*'Reference Data'!$B$9)/(5*60)</f>
        <v>0.56807000000000007</v>
      </c>
      <c r="AE17" s="1">
        <f>(AE16*'Reference Data'!$B$8*'Reference Data'!$B$9)/(5*60)</f>
        <v>0.57904</v>
      </c>
      <c r="AF17" s="1">
        <f>(AF16*'Reference Data'!$B$8*'Reference Data'!$B$9)/(5*60)</f>
        <v>0.59001000000000003</v>
      </c>
      <c r="AG17" s="1">
        <f>(AG16*'Reference Data'!$B$8*'Reference Data'!$B$9)/(5*60)</f>
        <v>0.60067999999999999</v>
      </c>
      <c r="AH17" s="1">
        <f>(AH16*'Reference Data'!$B$8*'Reference Data'!$B$9)/(5*60)</f>
        <v>0.61134000000000011</v>
      </c>
      <c r="AI17" s="1">
        <f>(AI16*'Reference Data'!$B$8*'Reference Data'!$B$9)/(5*60)</f>
        <v>0.62201000000000006</v>
      </c>
      <c r="AJ17" s="1">
        <f>(AJ16*'Reference Data'!$B$8*'Reference Data'!$B$9)/(5*60)</f>
        <v>0.63280000000000003</v>
      </c>
      <c r="AK17" s="1">
        <f>(AK16*'Reference Data'!$B$8*'Reference Data'!$B$9)/(5*60)</f>
        <v>0.64371</v>
      </c>
      <c r="AL17" s="1">
        <f>(AL16*'Reference Data'!$B$8*'Reference Data'!$B$9)/(5*60)</f>
        <v>0.65467000000000009</v>
      </c>
    </row>
    <row r="18" spans="1:38">
      <c r="A18" t="s">
        <v>13</v>
      </c>
      <c r="B18" s="7">
        <f>B16/(30*24*60*60)</f>
        <v>0</v>
      </c>
      <c r="C18" s="7">
        <f t="shared" ref="C18:Z18" si="9">C16/(30*24*60*60)</f>
        <v>9.0277777777777774E-4</v>
      </c>
      <c r="D18" s="7">
        <f t="shared" si="9"/>
        <v>2.7662037037037039E-3</v>
      </c>
      <c r="E18" s="7">
        <f t="shared" si="9"/>
        <v>2.7662037037037039E-3</v>
      </c>
      <c r="F18" s="7">
        <f t="shared" si="9"/>
        <v>4.0162037037037041E-3</v>
      </c>
      <c r="G18" s="7">
        <f t="shared" si="9"/>
        <v>5.2662037037037035E-3</v>
      </c>
      <c r="H18" s="7">
        <f t="shared" si="9"/>
        <v>6.5162037037037037E-3</v>
      </c>
      <c r="I18" s="7">
        <f t="shared" si="9"/>
        <v>7.766203703703704E-3</v>
      </c>
      <c r="J18" s="7">
        <f t="shared" si="9"/>
        <v>9.0162037037037034E-3</v>
      </c>
      <c r="K18" s="7">
        <f t="shared" si="9"/>
        <v>1.0266203703703704E-2</v>
      </c>
      <c r="L18" s="7">
        <f t="shared" si="9"/>
        <v>1.1493055555555555E-2</v>
      </c>
      <c r="M18" s="7">
        <f t="shared" si="9"/>
        <v>1.269675925925926E-2</v>
      </c>
      <c r="N18" s="7">
        <f t="shared" si="9"/>
        <v>1.3888888888888888E-2</v>
      </c>
      <c r="O18" s="7">
        <f t="shared" si="9"/>
        <v>1.4645833333333334E-2</v>
      </c>
      <c r="P18" s="7">
        <f t="shared" si="9"/>
        <v>1.5266203703703704E-2</v>
      </c>
      <c r="Q18" s="7">
        <f t="shared" si="9"/>
        <v>1.6157407407407409E-2</v>
      </c>
      <c r="R18" s="7">
        <f t="shared" si="9"/>
        <v>1.6571759259259258E-2</v>
      </c>
      <c r="S18" s="7">
        <f t="shared" si="9"/>
        <v>1.6986111111111112E-2</v>
      </c>
      <c r="T18" s="7">
        <f t="shared" si="9"/>
        <v>1.7400462962962961E-2</v>
      </c>
      <c r="U18" s="7">
        <f t="shared" si="9"/>
        <v>1.7814814814814815E-2</v>
      </c>
      <c r="V18" s="7">
        <f t="shared" si="9"/>
        <v>1.8229166666666668E-2</v>
      </c>
      <c r="W18" s="7">
        <f t="shared" si="9"/>
        <v>1.8643518518518518E-2</v>
      </c>
      <c r="X18" s="7">
        <f t="shared" si="9"/>
        <v>1.9057870370370371E-2</v>
      </c>
      <c r="Y18" s="7">
        <f t="shared" si="9"/>
        <v>1.94375E-2</v>
      </c>
      <c r="Z18" s="7">
        <f t="shared" si="9"/>
        <v>1.9821759259259258E-2</v>
      </c>
      <c r="AA18" s="7">
        <f t="shared" ref="AA18:AL18" si="10">AA16/(30*24*60*60)</f>
        <v>2.0388117283950617E-2</v>
      </c>
      <c r="AB18" s="7">
        <f t="shared" si="10"/>
        <v>2.0805555555555556E-2</v>
      </c>
      <c r="AC18" s="7">
        <f t="shared" si="10"/>
        <v>2.1469907407407406E-2</v>
      </c>
      <c r="AD18" s="7">
        <f t="shared" si="10"/>
        <v>2.1916280864197529E-2</v>
      </c>
      <c r="AE18" s="7">
        <f t="shared" si="10"/>
        <v>2.2339506172839505E-2</v>
      </c>
      <c r="AF18" s="7">
        <f t="shared" si="10"/>
        <v>2.2762731481481481E-2</v>
      </c>
      <c r="AG18" s="7">
        <f t="shared" si="10"/>
        <v>2.3174382716049383E-2</v>
      </c>
      <c r="AH18" s="7">
        <f t="shared" si="10"/>
        <v>2.3585648148148147E-2</v>
      </c>
      <c r="AI18" s="7">
        <f t="shared" si="10"/>
        <v>2.399729938271605E-2</v>
      </c>
      <c r="AJ18" s="7">
        <f t="shared" si="10"/>
        <v>2.4413580246913581E-2</v>
      </c>
      <c r="AK18" s="7">
        <f t="shared" si="10"/>
        <v>2.483449074074074E-2</v>
      </c>
      <c r="AL18" s="7">
        <f t="shared" si="10"/>
        <v>2.5257330246913581E-2</v>
      </c>
    </row>
    <row r="19" spans="1:3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t="s">
        <v>21</v>
      </c>
      <c r="B20" s="2">
        <f>ROUNDUP(B3*'Reference Data'!$B$5,0)*'Reference Data'!$B$6</f>
        <v>0</v>
      </c>
      <c r="C20" s="2">
        <f>ROUNDUP(C3*'Reference Data'!$B$5,0)*'Reference Data'!$B$6</f>
        <v>33792720</v>
      </c>
      <c r="D20" s="2">
        <f>ROUNDUP(D3*'Reference Data'!$B$5,0)*'Reference Data'!$B$6</f>
        <v>103544360</v>
      </c>
      <c r="E20" s="2">
        <f>ROUNDUP(E3*'Reference Data'!$B$5,0)*'Reference Data'!$B$6</f>
        <v>103544360</v>
      </c>
      <c r="F20" s="2">
        <f>ROUNDUP(F3*'Reference Data'!$B$5,0)*'Reference Data'!$B$6</f>
        <v>150334280</v>
      </c>
      <c r="G20" s="2">
        <f>ROUNDUP(G3*'Reference Data'!$B$5,0)*'Reference Data'!$B$6</f>
        <v>197124200</v>
      </c>
      <c r="H20" s="2">
        <f>ROUNDUP(H3*'Reference Data'!$B$5,0)*'Reference Data'!$B$6</f>
        <v>243914120</v>
      </c>
      <c r="I20" s="2">
        <f>ROUNDUP(I3*'Reference Data'!$B$5,0)*'Reference Data'!$B$6</f>
        <v>290704040</v>
      </c>
      <c r="J20" s="2">
        <f>ROUNDUP(J3*'Reference Data'!$B$5,0)*'Reference Data'!$B$6</f>
        <v>337493960</v>
      </c>
      <c r="K20" s="2">
        <f>ROUNDUP(K3*'Reference Data'!$B$5,0)*'Reference Data'!$B$6</f>
        <v>384283880</v>
      </c>
      <c r="L20" s="2">
        <f>ROUNDUP(L3*'Reference Data'!$B$5,0)*'Reference Data'!$B$6</f>
        <v>430207320</v>
      </c>
      <c r="M20" s="2">
        <f>ROUNDUP(M3*'Reference Data'!$B$5,0)*'Reference Data'!$B$6</f>
        <v>475264280</v>
      </c>
      <c r="N20" s="2">
        <f>ROUNDUP(N3*'Reference Data'!$B$5,0)*'Reference Data'!$B$6</f>
        <v>519888000</v>
      </c>
      <c r="O20" s="2">
        <f>ROUNDUP(O3*'Reference Data'!$B$5,0)*'Reference Data'!$B$6</f>
        <v>548221900</v>
      </c>
      <c r="P20" s="2">
        <f>ROUNDUP(P3*'Reference Data'!$B$5,0)*'Reference Data'!$B$6</f>
        <v>571443560</v>
      </c>
      <c r="Q20" s="2">
        <f>ROUNDUP(Q3*'Reference Data'!$B$5,0)*'Reference Data'!$B$6</f>
        <v>604803040</v>
      </c>
      <c r="R20" s="2">
        <f>ROUNDUP(R3*'Reference Data'!$B$5,0)*'Reference Data'!$B$6</f>
        <v>620313040</v>
      </c>
      <c r="S20" s="2">
        <f>ROUNDUP(S3*'Reference Data'!$B$5,0)*'Reference Data'!$B$6</f>
        <v>635823040</v>
      </c>
      <c r="T20" s="2">
        <f>ROUNDUP(T3*'Reference Data'!$B$5,0)*'Reference Data'!$B$6</f>
        <v>651333020</v>
      </c>
      <c r="U20" s="2">
        <f>ROUNDUP(U3*'Reference Data'!$B$5,0)*'Reference Data'!$B$6</f>
        <v>666843020</v>
      </c>
      <c r="V20" s="2">
        <f>ROUNDUP(V3*'Reference Data'!$B$5,0)*'Reference Data'!$B$6</f>
        <v>682353000</v>
      </c>
      <c r="W20" s="2">
        <f>ROUNDUP(W3*'Reference Data'!$B$5,0)*'Reference Data'!$B$6</f>
        <v>697863000</v>
      </c>
      <c r="X20" s="2">
        <f>ROUNDUP(X3*'Reference Data'!$B$5,0)*'Reference Data'!$B$6</f>
        <v>713373000</v>
      </c>
      <c r="Y20" s="2">
        <f>ROUNDUP(Y3*'Reference Data'!$B$5,0)*'Reference Data'!$B$6</f>
        <v>727583260</v>
      </c>
      <c r="Z20" s="2">
        <f>ROUNDUP(Z3*'Reference Data'!$B$5,0)*'Reference Data'!$B$6</f>
        <v>741966840</v>
      </c>
      <c r="AA20" s="2">
        <f>ROUNDUP(AA3*'Reference Data'!$B$5,0)*'Reference Data'!$B$6</f>
        <v>763160940</v>
      </c>
      <c r="AB20" s="2">
        <f>ROUNDUP(AB3*'Reference Data'!$B$5,0)*'Reference Data'!$B$6</f>
        <v>778792240</v>
      </c>
      <c r="AC20" s="2">
        <f>ROUNDUP(AC3*'Reference Data'!$B$5,0)*'Reference Data'!$B$6</f>
        <v>803660200</v>
      </c>
      <c r="AD20" s="2">
        <f>ROUNDUP(AD3*'Reference Data'!$B$5,0)*'Reference Data'!$B$6</f>
        <v>820365940</v>
      </c>
      <c r="AE20" s="2">
        <f>ROUNDUP(AE3*'Reference Data'!$B$5,0)*'Reference Data'!$B$6</f>
        <v>836205200</v>
      </c>
      <c r="AF20" s="2">
        <f>ROUNDUP(AF3*'Reference Data'!$B$5,0)*'Reference Data'!$B$6</f>
        <v>852044460</v>
      </c>
      <c r="AG20" s="2">
        <f>ROUNDUP(AG3*'Reference Data'!$B$5,0)*'Reference Data'!$B$6</f>
        <v>867450460</v>
      </c>
      <c r="AH20" s="2">
        <f>ROUNDUP(AH3*'Reference Data'!$B$5,0)*'Reference Data'!$B$6</f>
        <v>882856480</v>
      </c>
      <c r="AI20" s="2">
        <f>ROUNDUP(AI3*'Reference Data'!$B$5,0)*'Reference Data'!$B$6</f>
        <v>898262500</v>
      </c>
      <c r="AJ20" s="2">
        <f>ROUNDUP(AJ3*'Reference Data'!$B$5,0)*'Reference Data'!$B$6</f>
        <v>913841800</v>
      </c>
      <c r="AK20" s="2">
        <f>ROUNDUP(AK3*'Reference Data'!$B$5,0)*'Reference Data'!$B$6</f>
        <v>929594420</v>
      </c>
      <c r="AL20" s="2">
        <f>ROUNDUP(AL3*'Reference Data'!$B$5,0)*'Reference Data'!$B$6</f>
        <v>945425000</v>
      </c>
    </row>
    <row r="21" spans="1:38">
      <c r="A21" t="s">
        <v>15</v>
      </c>
      <c r="B21" s="1">
        <f>(B20*'Reference Data'!$B$10*'Reference Data'!$B$11)/(5*60)</f>
        <v>0</v>
      </c>
      <c r="C21" s="1">
        <f>(C20*'Reference Data'!$B$10*'Reference Data'!$B$11)/(5*60)</f>
        <v>18.022784000000001</v>
      </c>
      <c r="D21" s="1">
        <f>(D20*'Reference Data'!$B$10*'Reference Data'!$B$11)/(5*60)</f>
        <v>55.223658666666672</v>
      </c>
      <c r="E21" s="1">
        <f>(E20*'Reference Data'!$B$10*'Reference Data'!$B$11)/(5*60)</f>
        <v>55.223658666666672</v>
      </c>
      <c r="F21" s="1">
        <f>(F20*'Reference Data'!$B$10*'Reference Data'!$B$11)/(5*60)</f>
        <v>80.178282666666675</v>
      </c>
      <c r="G21" s="1">
        <f>(G20*'Reference Data'!$B$10*'Reference Data'!$B$11)/(5*60)</f>
        <v>105.13290666666667</v>
      </c>
      <c r="H21" s="1">
        <f>(H20*'Reference Data'!$B$10*'Reference Data'!$B$11)/(5*60)</f>
        <v>130.08753066666668</v>
      </c>
      <c r="I21" s="1">
        <f>(I20*'Reference Data'!$B$10*'Reference Data'!$B$11)/(5*60)</f>
        <v>155.04215466666665</v>
      </c>
      <c r="J21" s="1">
        <f>(J20*'Reference Data'!$B$10*'Reference Data'!$B$11)/(5*60)</f>
        <v>179.99677866666667</v>
      </c>
      <c r="K21" s="1">
        <f>(K20*'Reference Data'!$B$10*'Reference Data'!$B$11)/(5*60)</f>
        <v>204.9514026666667</v>
      </c>
      <c r="L21" s="1">
        <f>(L20*'Reference Data'!$B$10*'Reference Data'!$B$11)/(5*60)</f>
        <v>229.44390400000003</v>
      </c>
      <c r="M21" s="1">
        <f>(M20*'Reference Data'!$B$10*'Reference Data'!$B$11)/(5*60)</f>
        <v>253.47428266666665</v>
      </c>
      <c r="N21" s="1">
        <f>(N20*'Reference Data'!$B$10*'Reference Data'!$B$11)/(5*60)</f>
        <v>277.27359999999999</v>
      </c>
      <c r="O21" s="1">
        <f>(O20*'Reference Data'!$B$10*'Reference Data'!$B$11)/(5*60)</f>
        <v>292.38501333333335</v>
      </c>
      <c r="P21" s="1">
        <f>(P20*'Reference Data'!$B$10*'Reference Data'!$B$11)/(5*60)</f>
        <v>304.76989866666668</v>
      </c>
      <c r="Q21" s="1">
        <f>(Q20*'Reference Data'!$B$10*'Reference Data'!$B$11)/(5*60)</f>
        <v>322.56162133333333</v>
      </c>
      <c r="R21" s="1">
        <f>(R20*'Reference Data'!$B$10*'Reference Data'!$B$11)/(5*60)</f>
        <v>330.83362133333338</v>
      </c>
      <c r="S21" s="1">
        <f>(S20*'Reference Data'!$B$10*'Reference Data'!$B$11)/(5*60)</f>
        <v>339.10562133333337</v>
      </c>
      <c r="T21" s="1">
        <f>(T20*'Reference Data'!$B$10*'Reference Data'!$B$11)/(5*60)</f>
        <v>347.37761066666667</v>
      </c>
      <c r="U21" s="1">
        <f>(U20*'Reference Data'!$B$10*'Reference Data'!$B$11)/(5*60)</f>
        <v>355.64961066666672</v>
      </c>
      <c r="V21" s="1">
        <f>(V20*'Reference Data'!$B$10*'Reference Data'!$B$11)/(5*60)</f>
        <v>363.92160000000001</v>
      </c>
      <c r="W21" s="1">
        <f>(W20*'Reference Data'!$B$10*'Reference Data'!$B$11)/(5*60)</f>
        <v>372.1936</v>
      </c>
      <c r="X21" s="1">
        <f>(X20*'Reference Data'!$B$10*'Reference Data'!$B$11)/(5*60)</f>
        <v>380.46560000000005</v>
      </c>
      <c r="Y21" s="1">
        <f>(Y20*'Reference Data'!$B$10*'Reference Data'!$B$11)/(5*60)</f>
        <v>388.04440533333337</v>
      </c>
      <c r="Z21" s="1">
        <f>(Z20*'Reference Data'!$B$10*'Reference Data'!$B$11)/(5*60)</f>
        <v>395.71564800000004</v>
      </c>
      <c r="AA21" s="1">
        <f>(AA20*'Reference Data'!$B$10*'Reference Data'!$B$11)/(5*60)</f>
        <v>407.01916800000004</v>
      </c>
      <c r="AB21" s="1">
        <f>(AB20*'Reference Data'!$B$10*'Reference Data'!$B$11)/(5*60)</f>
        <v>415.35586133333334</v>
      </c>
      <c r="AC21" s="1">
        <f>(AC20*'Reference Data'!$B$10*'Reference Data'!$B$11)/(5*60)</f>
        <v>428.61877333333331</v>
      </c>
      <c r="AD21" s="1">
        <f>(AD20*'Reference Data'!$B$10*'Reference Data'!$B$11)/(5*60)</f>
        <v>437.52850133333334</v>
      </c>
      <c r="AE21" s="1">
        <f>(AE20*'Reference Data'!$B$10*'Reference Data'!$B$11)/(5*60)</f>
        <v>445.97610666666662</v>
      </c>
      <c r="AF21" s="1">
        <f>(AF20*'Reference Data'!$B$10*'Reference Data'!$B$11)/(5*60)</f>
        <v>454.42371199999997</v>
      </c>
      <c r="AG21" s="1">
        <f>(AG20*'Reference Data'!$B$10*'Reference Data'!$B$11)/(5*60)</f>
        <v>462.64024533333333</v>
      </c>
      <c r="AH21" s="1">
        <f>(AH20*'Reference Data'!$B$10*'Reference Data'!$B$11)/(5*60)</f>
        <v>470.85678933333332</v>
      </c>
      <c r="AI21" s="1">
        <f>(AI20*'Reference Data'!$B$10*'Reference Data'!$B$11)/(5*60)</f>
        <v>479.07333333333332</v>
      </c>
      <c r="AJ21" s="1">
        <f>(AJ20*'Reference Data'!$B$10*'Reference Data'!$B$11)/(5*60)</f>
        <v>487.38229333333334</v>
      </c>
      <c r="AK21" s="1">
        <f>(AK20*'Reference Data'!$B$10*'Reference Data'!$B$11)/(5*60)</f>
        <v>495.78369066666676</v>
      </c>
      <c r="AL21" s="1">
        <f>(AL20*'Reference Data'!$B$10*'Reference Data'!$B$11)/(5*60)</f>
        <v>504.22666666666669</v>
      </c>
    </row>
    <row r="22" spans="1:38">
      <c r="A22" t="s">
        <v>14</v>
      </c>
      <c r="B22" s="1">
        <f>B20/(30*24*60*60)</f>
        <v>0</v>
      </c>
      <c r="C22" s="1">
        <f t="shared" ref="C22:Z22" si="11">C20/(30*24*60*60)</f>
        <v>13.037314814814815</v>
      </c>
      <c r="D22" s="1">
        <f t="shared" si="11"/>
        <v>39.947669753086423</v>
      </c>
      <c r="E22" s="1">
        <f t="shared" si="11"/>
        <v>39.947669753086423</v>
      </c>
      <c r="F22" s="1">
        <f t="shared" si="11"/>
        <v>57.999336419753085</v>
      </c>
      <c r="G22" s="1">
        <f t="shared" si="11"/>
        <v>76.051003086419755</v>
      </c>
      <c r="H22" s="1">
        <f t="shared" si="11"/>
        <v>94.102669753086417</v>
      </c>
      <c r="I22" s="1">
        <f t="shared" si="11"/>
        <v>112.15433641975309</v>
      </c>
      <c r="J22" s="1">
        <f t="shared" si="11"/>
        <v>130.20600308641974</v>
      </c>
      <c r="K22" s="1">
        <f t="shared" si="11"/>
        <v>148.25766975308642</v>
      </c>
      <c r="L22" s="1">
        <f t="shared" si="11"/>
        <v>165.97504629629628</v>
      </c>
      <c r="M22" s="1">
        <f t="shared" si="11"/>
        <v>183.35813271604937</v>
      </c>
      <c r="N22" s="1">
        <f t="shared" si="11"/>
        <v>200.57407407407408</v>
      </c>
      <c r="O22" s="1">
        <f t="shared" si="11"/>
        <v>211.50536265432098</v>
      </c>
      <c r="P22" s="1">
        <f t="shared" si="11"/>
        <v>220.4643364197531</v>
      </c>
      <c r="Q22" s="1">
        <f t="shared" si="11"/>
        <v>233.3345061728395</v>
      </c>
      <c r="R22" s="1">
        <f t="shared" si="11"/>
        <v>239.3183024691358</v>
      </c>
      <c r="S22" s="1">
        <f t="shared" si="11"/>
        <v>245.30209876543211</v>
      </c>
      <c r="T22" s="1">
        <f t="shared" si="11"/>
        <v>251.28588734567901</v>
      </c>
      <c r="U22" s="1">
        <f t="shared" si="11"/>
        <v>257.26968364197529</v>
      </c>
      <c r="V22" s="1">
        <f t="shared" si="11"/>
        <v>263.25347222222223</v>
      </c>
      <c r="W22" s="1">
        <f t="shared" si="11"/>
        <v>269.23726851851853</v>
      </c>
      <c r="X22" s="1">
        <f t="shared" si="11"/>
        <v>275.22106481481484</v>
      </c>
      <c r="Y22" s="1">
        <f t="shared" si="11"/>
        <v>280.70341820987653</v>
      </c>
      <c r="Z22" s="1">
        <f t="shared" si="11"/>
        <v>286.2526388888889</v>
      </c>
      <c r="AA22" s="1">
        <f t="shared" ref="AA22:AL22" si="12">AA20/(30*24*60*60)</f>
        <v>294.42937499999999</v>
      </c>
      <c r="AB22" s="1">
        <f t="shared" si="12"/>
        <v>300.45996913580245</v>
      </c>
      <c r="AC22" s="1">
        <f t="shared" si="12"/>
        <v>310.05408950617283</v>
      </c>
      <c r="AD22" s="1">
        <f t="shared" si="12"/>
        <v>316.49920524691356</v>
      </c>
      <c r="AE22" s="1">
        <f t="shared" si="12"/>
        <v>322.61003086419754</v>
      </c>
      <c r="AF22" s="1">
        <f t="shared" si="12"/>
        <v>328.72085648148146</v>
      </c>
      <c r="AG22" s="1">
        <f t="shared" si="12"/>
        <v>334.66452932098764</v>
      </c>
      <c r="AH22" s="1">
        <f t="shared" si="12"/>
        <v>340.60820987654319</v>
      </c>
      <c r="AI22" s="1">
        <f t="shared" si="12"/>
        <v>346.55189043209879</v>
      </c>
      <c r="AJ22" s="1">
        <f t="shared" si="12"/>
        <v>352.56242283950616</v>
      </c>
      <c r="AK22" s="1">
        <f t="shared" si="12"/>
        <v>358.63982253086419</v>
      </c>
      <c r="AL22" s="1">
        <f t="shared" si="12"/>
        <v>364.74729938271605</v>
      </c>
    </row>
    <row r="24" spans="1:38" hidden="1">
      <c r="A24" t="s">
        <v>104</v>
      </c>
      <c r="B24" s="10">
        <v>0</v>
      </c>
      <c r="O24" s="11"/>
      <c r="P24" s="11"/>
      <c r="Z2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D1"/>
    </sheetView>
  </sheetViews>
  <sheetFormatPr defaultRowHeight="15"/>
  <cols>
    <col min="1" max="1" width="59.625" style="14" customWidth="1"/>
    <col min="2" max="2" width="21.25" style="14" bestFit="1" customWidth="1"/>
    <col min="3" max="3" width="14.5" style="14" customWidth="1"/>
    <col min="4" max="4" width="9" style="14"/>
    <col min="5" max="5" width="11" style="14" bestFit="1" customWidth="1"/>
    <col min="6" max="16384" width="9" style="14"/>
  </cols>
  <sheetData>
    <row r="1" spans="1:5">
      <c r="A1" s="53" t="s">
        <v>89</v>
      </c>
      <c r="B1" s="53"/>
      <c r="C1" s="53"/>
      <c r="D1" s="53"/>
      <c r="E1" s="40"/>
    </row>
    <row r="3" spans="1:5" ht="15.75">
      <c r="A3" s="28" t="s">
        <v>73</v>
      </c>
      <c r="B3" s="36">
        <f>'Reference Data'!B15</f>
        <v>20000000</v>
      </c>
      <c r="C3" s="34"/>
    </row>
    <row r="4" spans="1:5">
      <c r="A4" s="30" t="s">
        <v>72</v>
      </c>
      <c r="B4" s="39">
        <f>MAX('Transaction Details'!C3:AL3)</f>
        <v>2182.2199999999993</v>
      </c>
    </row>
    <row r="6" spans="1:5">
      <c r="B6" s="28" t="s">
        <v>88</v>
      </c>
      <c r="C6" s="28" t="s">
        <v>87</v>
      </c>
    </row>
    <row r="7" spans="1:5" ht="15.75">
      <c r="A7" s="30" t="s">
        <v>86</v>
      </c>
      <c r="B7" s="29">
        <f>B3*'Reference Data'!B3</f>
        <v>1400000000</v>
      </c>
      <c r="C7" s="34">
        <f>(B7*'Reference Data'!$B$8*'Reference Data'!$B$9)/(5*60)</f>
        <v>14000</v>
      </c>
      <c r="E7" s="34"/>
    </row>
    <row r="8" spans="1:5" ht="15.75">
      <c r="A8" s="30" t="s">
        <v>85</v>
      </c>
      <c r="B8" s="29">
        <f>B3*'Reference Data'!B4</f>
        <v>600000000</v>
      </c>
      <c r="C8" s="34">
        <f>(B8*'Reference Data'!$B$8*'Reference Data'!$B$9)/(5*60)</f>
        <v>6000</v>
      </c>
    </row>
    <row r="9" spans="1:5" ht="15.75">
      <c r="A9" s="30" t="s">
        <v>101</v>
      </c>
      <c r="B9" s="48" t="s">
        <v>99</v>
      </c>
      <c r="C9" s="34">
        <f>'Reference Data'!B13</f>
        <v>3500</v>
      </c>
    </row>
    <row r="10" spans="1:5" ht="15.75">
      <c r="A10" s="30" t="s">
        <v>102</v>
      </c>
      <c r="B10" s="38">
        <f>'Reference Data'!B20</f>
        <v>13685760000000</v>
      </c>
      <c r="C10" s="36">
        <f>B10/(30*24*60*60)</f>
        <v>5280000</v>
      </c>
    </row>
    <row r="11" spans="1:5" ht="15.75">
      <c r="A11" s="30"/>
      <c r="B11" s="37"/>
    </row>
    <row r="12" spans="1:5" ht="15.75">
      <c r="A12" s="30" t="s">
        <v>84</v>
      </c>
      <c r="B12" s="29">
        <f>B4*'Reference Data'!B3</f>
        <v>152755.39999999997</v>
      </c>
      <c r="C12" s="14">
        <f>(B12*'Reference Data'!$B$8*'Reference Data'!$B$9)/(5*60)</f>
        <v>1.5275539999999994</v>
      </c>
    </row>
    <row r="13" spans="1:5" ht="15.75">
      <c r="A13" s="30" t="s">
        <v>83</v>
      </c>
      <c r="B13" s="36">
        <f>B4*'Reference Data'!B4</f>
        <v>65466.599999999977</v>
      </c>
      <c r="C13" s="14">
        <f>(B13*'Reference Data'!$B$8*'Reference Data'!$B$9)/(5*60)</f>
        <v>0.65466599999999975</v>
      </c>
    </row>
    <row r="14" spans="1:5">
      <c r="A14" s="30" t="s">
        <v>98</v>
      </c>
      <c r="B14" s="49" t="s">
        <v>99</v>
      </c>
      <c r="C14" s="33">
        <f>B4/B3*'Reference Data'!B13</f>
        <v>0.38188849999999985</v>
      </c>
    </row>
    <row r="15" spans="1:5" ht="15.75">
      <c r="A15" s="30" t="s">
        <v>82</v>
      </c>
      <c r="B15" s="34">
        <f>B4*'Reference Data'!B5</f>
        <v>47271249.639999986</v>
      </c>
      <c r="C15" s="35">
        <f>(B15*'Reference Data'!B10*'Reference Data'!B11)/(5*60)</f>
        <v>25.211333141333327</v>
      </c>
    </row>
    <row r="16" spans="1:5">
      <c r="A16" s="30" t="s">
        <v>81</v>
      </c>
      <c r="B16" s="34">
        <f>B15*10</f>
        <v>472712496.39999986</v>
      </c>
      <c r="C16" s="33">
        <f>C15*10</f>
        <v>252.11333141333327</v>
      </c>
    </row>
    <row r="18" spans="1:3">
      <c r="A18" s="30" t="s">
        <v>80</v>
      </c>
      <c r="B18" s="32">
        <f>B12/B7</f>
        <v>1.0911099999999998E-4</v>
      </c>
      <c r="C18" s="31" t="s">
        <v>76</v>
      </c>
    </row>
    <row r="19" spans="1:3">
      <c r="A19" s="30" t="s">
        <v>79</v>
      </c>
      <c r="B19" s="32">
        <f>B13/B8</f>
        <v>1.0911099999999997E-4</v>
      </c>
      <c r="C19" s="31" t="s">
        <v>76</v>
      </c>
    </row>
    <row r="20" spans="1:3">
      <c r="A20" s="30" t="s">
        <v>100</v>
      </c>
      <c r="B20" s="32">
        <f>C14/C9</f>
        <v>1.0911099999999995E-4</v>
      </c>
      <c r="C20" s="31" t="s">
        <v>76</v>
      </c>
    </row>
    <row r="21" spans="1:3" ht="15.75">
      <c r="A21" s="30" t="s">
        <v>78</v>
      </c>
      <c r="B21" s="51">
        <f>B15/B10</f>
        <v>3.4540463693649448E-6</v>
      </c>
    </row>
    <row r="22" spans="1:3">
      <c r="A22" s="30" t="s">
        <v>77</v>
      </c>
      <c r="B22" s="52">
        <f>B16/B10</f>
        <v>3.4540463693649447E-5</v>
      </c>
      <c r="C22" s="31" t="s">
        <v>76</v>
      </c>
    </row>
    <row r="25" spans="1:3">
      <c r="A25" s="30" t="s">
        <v>103</v>
      </c>
    </row>
    <row r="27" spans="1:3">
      <c r="A27" s="28" t="s">
        <v>75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sqref="A1:E1"/>
    </sheetView>
  </sheetViews>
  <sheetFormatPr defaultRowHeight="15.75"/>
  <cols>
    <col min="1" max="1" width="41.5" style="14" bestFit="1" customWidth="1"/>
    <col min="2" max="2" width="18.375" style="14" customWidth="1"/>
    <col min="3" max="3" width="5.25" style="15" bestFit="1" customWidth="1"/>
    <col min="4" max="4" width="10.375" style="15" bestFit="1" customWidth="1"/>
    <col min="5" max="5" width="12.125" style="14" bestFit="1" customWidth="1"/>
    <col min="6" max="16384" width="9" style="14"/>
  </cols>
  <sheetData>
    <row r="1" spans="1:5" ht="15">
      <c r="A1" s="53" t="s">
        <v>74</v>
      </c>
      <c r="B1" s="53"/>
      <c r="C1" s="53"/>
      <c r="D1" s="53"/>
      <c r="E1" s="53"/>
    </row>
    <row r="3" spans="1:5">
      <c r="A3" s="28" t="s">
        <v>96</v>
      </c>
      <c r="B3" s="29">
        <f>'Reference Data'!B16</f>
        <v>50000000</v>
      </c>
    </row>
    <row r="4" spans="1:5">
      <c r="A4" s="30" t="s">
        <v>72</v>
      </c>
      <c r="B4" s="39">
        <f>MAX('Transaction Details'!C3:AL3)</f>
        <v>2182.2199999999993</v>
      </c>
    </row>
    <row r="5" spans="1:5">
      <c r="A5" s="28" t="s">
        <v>71</v>
      </c>
      <c r="B5" s="50">
        <f>E53/D53</f>
        <v>4.3644399999999971E-5</v>
      </c>
    </row>
    <row r="7" spans="1:5" ht="45.75" customHeight="1">
      <c r="A7" s="55" t="s">
        <v>70</v>
      </c>
      <c r="B7" s="55" t="s">
        <v>69</v>
      </c>
      <c r="C7" s="54" t="s">
        <v>68</v>
      </c>
      <c r="D7" s="54"/>
      <c r="E7" s="27" t="s">
        <v>67</v>
      </c>
    </row>
    <row r="8" spans="1:5" ht="30">
      <c r="A8" s="55"/>
      <c r="B8" s="55"/>
      <c r="C8" s="26" t="s">
        <v>66</v>
      </c>
      <c r="D8" s="25" t="s">
        <v>65</v>
      </c>
      <c r="E8" s="25" t="s">
        <v>65</v>
      </c>
    </row>
    <row r="9" spans="1:5">
      <c r="A9" s="23" t="s">
        <v>64</v>
      </c>
      <c r="B9" s="19"/>
      <c r="C9" s="18"/>
      <c r="D9" s="18"/>
      <c r="E9" s="19"/>
    </row>
    <row r="10" spans="1:5">
      <c r="A10" s="19" t="s">
        <v>63</v>
      </c>
      <c r="B10" s="19">
        <v>1</v>
      </c>
      <c r="C10" s="18">
        <v>0.3</v>
      </c>
      <c r="D10" s="22">
        <f>C10*'Reference Data'!$B$18*B10</f>
        <v>72</v>
      </c>
      <c r="E10" s="21">
        <f>D10*($B$4/$B$3)</f>
        <v>3.142396799999999E-3</v>
      </c>
    </row>
    <row r="11" spans="1:5">
      <c r="A11" s="19" t="s">
        <v>62</v>
      </c>
      <c r="B11" s="19">
        <v>1</v>
      </c>
      <c r="C11" s="18">
        <v>0.5</v>
      </c>
      <c r="D11" s="22">
        <f>C11*'Reference Data'!$B$18*B11</f>
        <v>120</v>
      </c>
      <c r="E11" s="21">
        <f t="shared" ref="E11:E51" si="0">D11*($B$4/$B$3)</f>
        <v>5.2373279999999986E-3</v>
      </c>
    </row>
    <row r="12" spans="1:5">
      <c r="A12" s="19" t="s">
        <v>61</v>
      </c>
      <c r="B12" s="19">
        <v>1</v>
      </c>
      <c r="C12" s="18">
        <v>0.7</v>
      </c>
      <c r="D12" s="22">
        <f>C12*'Reference Data'!$B$18*B12</f>
        <v>168</v>
      </c>
      <c r="E12" s="21">
        <f t="shared" si="0"/>
        <v>7.3322591999999973E-3</v>
      </c>
    </row>
    <row r="13" spans="1:5">
      <c r="A13" s="19" t="s">
        <v>60</v>
      </c>
      <c r="B13" s="19">
        <v>1</v>
      </c>
      <c r="C13" s="18">
        <v>0.5</v>
      </c>
      <c r="D13" s="22">
        <f>C13*'Reference Data'!$B$18*B13</f>
        <v>120</v>
      </c>
      <c r="E13" s="21">
        <f t="shared" si="0"/>
        <v>5.2373279999999986E-3</v>
      </c>
    </row>
    <row r="14" spans="1:5">
      <c r="A14" s="23" t="s">
        <v>59</v>
      </c>
      <c r="B14" s="19"/>
      <c r="C14" s="18"/>
      <c r="D14" s="22"/>
      <c r="E14" s="21"/>
    </row>
    <row r="15" spans="1:5">
      <c r="A15" s="19" t="s">
        <v>58</v>
      </c>
      <c r="B15" s="19">
        <v>1</v>
      </c>
      <c r="C15" s="18">
        <v>1</v>
      </c>
      <c r="D15" s="22">
        <f>C15*'Reference Data'!$B$18*B15</f>
        <v>240</v>
      </c>
      <c r="E15" s="21">
        <f t="shared" si="0"/>
        <v>1.0474655999999997E-2</v>
      </c>
    </row>
    <row r="16" spans="1:5">
      <c r="A16" s="19" t="s">
        <v>57</v>
      </c>
      <c r="B16" s="19">
        <v>3</v>
      </c>
      <c r="C16" s="18">
        <v>1</v>
      </c>
      <c r="D16" s="22">
        <f>C16*'Reference Data'!$B$18*B16</f>
        <v>720</v>
      </c>
      <c r="E16" s="21">
        <f t="shared" si="0"/>
        <v>3.142396799999999E-2</v>
      </c>
    </row>
    <row r="17" spans="1:5">
      <c r="A17" s="23" t="s">
        <v>56</v>
      </c>
      <c r="B17" s="19"/>
      <c r="C17" s="18"/>
      <c r="D17" s="22"/>
      <c r="E17" s="21"/>
    </row>
    <row r="18" spans="1:5">
      <c r="A18" s="19" t="s">
        <v>55</v>
      </c>
      <c r="B18" s="19">
        <v>1</v>
      </c>
      <c r="C18" s="18">
        <v>1</v>
      </c>
      <c r="D18" s="22">
        <f>C18*'Reference Data'!$B$18*B18</f>
        <v>240</v>
      </c>
      <c r="E18" s="21">
        <f t="shared" si="0"/>
        <v>1.0474655999999997E-2</v>
      </c>
    </row>
    <row r="19" spans="1:5">
      <c r="A19" s="19" t="s">
        <v>54</v>
      </c>
      <c r="B19" s="19">
        <v>1</v>
      </c>
      <c r="C19" s="18">
        <v>1</v>
      </c>
      <c r="D19" s="22">
        <f>C19*'Reference Data'!$B$18*B19</f>
        <v>240</v>
      </c>
      <c r="E19" s="21">
        <f t="shared" si="0"/>
        <v>1.0474655999999997E-2</v>
      </c>
    </row>
    <row r="20" spans="1:5">
      <c r="A20" s="19" t="s">
        <v>53</v>
      </c>
      <c r="B20" s="19">
        <v>2</v>
      </c>
      <c r="C20" s="18">
        <v>1</v>
      </c>
      <c r="D20" s="22">
        <f>C20*'Reference Data'!$B$18*B20</f>
        <v>480</v>
      </c>
      <c r="E20" s="21">
        <f t="shared" si="0"/>
        <v>2.0949311999999994E-2</v>
      </c>
    </row>
    <row r="21" spans="1:5">
      <c r="A21" s="23" t="s">
        <v>52</v>
      </c>
      <c r="B21" s="19"/>
      <c r="C21" s="18"/>
      <c r="D21" s="22"/>
      <c r="E21" s="21"/>
    </row>
    <row r="22" spans="1:5">
      <c r="A22" s="19" t="s">
        <v>51</v>
      </c>
      <c r="B22" s="19">
        <v>1</v>
      </c>
      <c r="C22" s="18">
        <v>0.25</v>
      </c>
      <c r="D22" s="22">
        <f>C22*'Reference Data'!$B$18*B22</f>
        <v>60</v>
      </c>
      <c r="E22" s="21">
        <f t="shared" si="0"/>
        <v>2.6186639999999993E-3</v>
      </c>
    </row>
    <row r="23" spans="1:5">
      <c r="A23" s="19" t="s">
        <v>50</v>
      </c>
      <c r="B23" s="19">
        <v>1</v>
      </c>
      <c r="C23" s="18">
        <v>0.5</v>
      </c>
      <c r="D23" s="22">
        <f>C23*'Reference Data'!$B$18*B23</f>
        <v>120</v>
      </c>
      <c r="E23" s="21">
        <f t="shared" si="0"/>
        <v>5.2373279999999986E-3</v>
      </c>
    </row>
    <row r="24" spans="1:5">
      <c r="A24" s="19" t="s">
        <v>49</v>
      </c>
      <c r="B24" s="19">
        <v>1</v>
      </c>
      <c r="C24" s="18">
        <v>0.5</v>
      </c>
      <c r="D24" s="22">
        <f>C24*'Reference Data'!$B$18*B24</f>
        <v>120</v>
      </c>
      <c r="E24" s="21">
        <f t="shared" si="0"/>
        <v>5.2373279999999986E-3</v>
      </c>
    </row>
    <row r="25" spans="1:5">
      <c r="A25" s="19" t="s">
        <v>48</v>
      </c>
      <c r="B25" s="19">
        <v>4</v>
      </c>
      <c r="C25" s="18">
        <v>1</v>
      </c>
      <c r="D25" s="22">
        <f>C25*'Reference Data'!$B$18*B25</f>
        <v>960</v>
      </c>
      <c r="E25" s="21">
        <f t="shared" si="0"/>
        <v>4.1898623999999988E-2</v>
      </c>
    </row>
    <row r="26" spans="1:5">
      <c r="A26" s="23" t="s">
        <v>47</v>
      </c>
      <c r="B26" s="19"/>
      <c r="C26" s="18"/>
      <c r="D26" s="22"/>
      <c r="E26" s="21"/>
    </row>
    <row r="27" spans="1:5">
      <c r="A27" s="19" t="s">
        <v>46</v>
      </c>
      <c r="B27" s="19">
        <v>1</v>
      </c>
      <c r="C27" s="18">
        <v>1</v>
      </c>
      <c r="D27" s="22">
        <f>C27*'Reference Data'!$B$18*B27</f>
        <v>240</v>
      </c>
      <c r="E27" s="21">
        <f t="shared" si="0"/>
        <v>1.0474655999999997E-2</v>
      </c>
    </row>
    <row r="28" spans="1:5">
      <c r="A28" s="24" t="s">
        <v>45</v>
      </c>
      <c r="B28" s="19"/>
      <c r="C28" s="18"/>
      <c r="D28" s="22"/>
      <c r="E28" s="21"/>
    </row>
    <row r="29" spans="1:5">
      <c r="A29" s="19" t="s">
        <v>44</v>
      </c>
      <c r="B29" s="19">
        <v>1</v>
      </c>
      <c r="C29" s="18">
        <v>1</v>
      </c>
      <c r="D29" s="22">
        <f>C29*'Reference Data'!$B$18*B29</f>
        <v>240</v>
      </c>
      <c r="E29" s="21">
        <f t="shared" si="0"/>
        <v>1.0474655999999997E-2</v>
      </c>
    </row>
    <row r="30" spans="1:5">
      <c r="A30" s="19" t="s">
        <v>43</v>
      </c>
      <c r="B30" s="19">
        <v>8</v>
      </c>
      <c r="C30" s="18">
        <v>1</v>
      </c>
      <c r="D30" s="22">
        <f>C30*'Reference Data'!$B$18*B30</f>
        <v>1920</v>
      </c>
      <c r="E30" s="21">
        <f t="shared" si="0"/>
        <v>8.3797247999999977E-2</v>
      </c>
    </row>
    <row r="31" spans="1:5">
      <c r="A31" s="19" t="s">
        <v>42</v>
      </c>
      <c r="B31" s="19">
        <v>1</v>
      </c>
      <c r="C31" s="18">
        <v>1</v>
      </c>
      <c r="D31" s="22">
        <f>C31*'Reference Data'!$B$18*B31</f>
        <v>240</v>
      </c>
      <c r="E31" s="21">
        <f t="shared" si="0"/>
        <v>1.0474655999999997E-2</v>
      </c>
    </row>
    <row r="32" spans="1:5">
      <c r="A32" s="19" t="s">
        <v>41</v>
      </c>
      <c r="B32" s="19">
        <v>4</v>
      </c>
      <c r="C32" s="18">
        <v>1</v>
      </c>
      <c r="D32" s="22">
        <f>C32*'Reference Data'!$B$18*B32</f>
        <v>960</v>
      </c>
      <c r="E32" s="21">
        <f t="shared" si="0"/>
        <v>4.1898623999999988E-2</v>
      </c>
    </row>
    <row r="33" spans="1:5">
      <c r="A33" s="24" t="s">
        <v>40</v>
      </c>
      <c r="B33" s="19"/>
      <c r="C33" s="18"/>
      <c r="D33" s="22"/>
      <c r="E33" s="21"/>
    </row>
    <row r="34" spans="1:5">
      <c r="A34" s="19" t="s">
        <v>39</v>
      </c>
      <c r="B34" s="19">
        <v>1</v>
      </c>
      <c r="C34" s="18">
        <v>1</v>
      </c>
      <c r="D34" s="22">
        <f>C34*'Reference Data'!$B$18*B34</f>
        <v>240</v>
      </c>
      <c r="E34" s="21">
        <f t="shared" si="0"/>
        <v>1.0474655999999997E-2</v>
      </c>
    </row>
    <row r="35" spans="1:5">
      <c r="A35" s="19" t="s">
        <v>36</v>
      </c>
      <c r="B35" s="19">
        <v>2</v>
      </c>
      <c r="C35" s="18">
        <v>1</v>
      </c>
      <c r="D35" s="22">
        <f>C35*'Reference Data'!$B$18*B35</f>
        <v>480</v>
      </c>
      <c r="E35" s="21">
        <f t="shared" si="0"/>
        <v>2.0949311999999994E-2</v>
      </c>
    </row>
    <row r="36" spans="1:5">
      <c r="A36" s="19" t="s">
        <v>35</v>
      </c>
      <c r="B36" s="19">
        <v>2</v>
      </c>
      <c r="C36" s="18">
        <v>1</v>
      </c>
      <c r="D36" s="22">
        <f>C36*'Reference Data'!$B$18*B36</f>
        <v>480</v>
      </c>
      <c r="E36" s="21">
        <f t="shared" si="0"/>
        <v>2.0949311999999994E-2</v>
      </c>
    </row>
    <row r="37" spans="1:5">
      <c r="A37" s="19" t="s">
        <v>34</v>
      </c>
      <c r="B37" s="19">
        <v>2</v>
      </c>
      <c r="C37" s="18">
        <v>1</v>
      </c>
      <c r="D37" s="22">
        <f>C37*'Reference Data'!$B$18*B37</f>
        <v>480</v>
      </c>
      <c r="E37" s="21">
        <f t="shared" si="0"/>
        <v>2.0949311999999994E-2</v>
      </c>
    </row>
    <row r="38" spans="1:5">
      <c r="A38" s="19" t="s">
        <v>38</v>
      </c>
      <c r="B38" s="19"/>
      <c r="C38" s="18"/>
      <c r="D38" s="22"/>
      <c r="E38" s="21"/>
    </row>
    <row r="39" spans="1:5">
      <c r="A39" s="19" t="s">
        <v>37</v>
      </c>
      <c r="B39" s="19">
        <v>1</v>
      </c>
      <c r="C39" s="18">
        <v>1</v>
      </c>
      <c r="D39" s="22">
        <f>C39*'Reference Data'!$B$18*B39</f>
        <v>240</v>
      </c>
      <c r="E39" s="21">
        <f t="shared" si="0"/>
        <v>1.0474655999999997E-2</v>
      </c>
    </row>
    <row r="40" spans="1:5">
      <c r="A40" s="19" t="s">
        <v>36</v>
      </c>
      <c r="B40" s="19">
        <v>2</v>
      </c>
      <c r="C40" s="18">
        <v>1</v>
      </c>
      <c r="D40" s="22">
        <f>C40*'Reference Data'!$B$18*B40</f>
        <v>480</v>
      </c>
      <c r="E40" s="21">
        <f t="shared" si="0"/>
        <v>2.0949311999999994E-2</v>
      </c>
    </row>
    <row r="41" spans="1:5">
      <c r="A41" s="19" t="s">
        <v>35</v>
      </c>
      <c r="B41" s="19">
        <v>1</v>
      </c>
      <c r="C41" s="18">
        <v>1</v>
      </c>
      <c r="D41" s="22">
        <f>C41*'Reference Data'!$B$18*B41</f>
        <v>240</v>
      </c>
      <c r="E41" s="21">
        <f t="shared" si="0"/>
        <v>1.0474655999999997E-2</v>
      </c>
    </row>
    <row r="42" spans="1:5">
      <c r="A42" s="19" t="s">
        <v>34</v>
      </c>
      <c r="B42" s="19">
        <v>1</v>
      </c>
      <c r="C42" s="18">
        <v>1</v>
      </c>
      <c r="D42" s="22">
        <f>C42*'Reference Data'!$B$18*B42</f>
        <v>240</v>
      </c>
      <c r="E42" s="21">
        <f t="shared" si="0"/>
        <v>1.0474655999999997E-2</v>
      </c>
    </row>
    <row r="43" spans="1:5">
      <c r="A43" s="23" t="s">
        <v>33</v>
      </c>
      <c r="B43" s="19"/>
      <c r="C43" s="18"/>
      <c r="D43" s="22"/>
      <c r="E43" s="21"/>
    </row>
    <row r="44" spans="1:5">
      <c r="A44" s="19" t="s">
        <v>32</v>
      </c>
      <c r="B44" s="19">
        <v>1</v>
      </c>
      <c r="C44" s="18">
        <v>0.5</v>
      </c>
      <c r="D44" s="22">
        <f>C44*'Reference Data'!$B$18*B44</f>
        <v>120</v>
      </c>
      <c r="E44" s="21">
        <f t="shared" si="0"/>
        <v>5.2373279999999986E-3</v>
      </c>
    </row>
    <row r="45" spans="1:5">
      <c r="A45" s="19" t="s">
        <v>31</v>
      </c>
      <c r="B45" s="19">
        <v>2</v>
      </c>
      <c r="C45" s="18">
        <v>0.5</v>
      </c>
      <c r="D45" s="22">
        <f>C45*'Reference Data'!$B$18*B45</f>
        <v>240</v>
      </c>
      <c r="E45" s="21">
        <f t="shared" si="0"/>
        <v>1.0474655999999997E-2</v>
      </c>
    </row>
    <row r="46" spans="1:5">
      <c r="A46" s="19" t="s">
        <v>30</v>
      </c>
      <c r="B46" s="19">
        <v>6</v>
      </c>
      <c r="C46" s="18">
        <v>0.5</v>
      </c>
      <c r="D46" s="22">
        <f>C46*'Reference Data'!$B$18*B46</f>
        <v>720</v>
      </c>
      <c r="E46" s="21">
        <f t="shared" si="0"/>
        <v>3.142396799999999E-2</v>
      </c>
    </row>
    <row r="47" spans="1:5">
      <c r="A47" s="19" t="s">
        <v>29</v>
      </c>
      <c r="B47" s="19">
        <v>2</v>
      </c>
      <c r="C47" s="18">
        <v>0.5</v>
      </c>
      <c r="D47" s="22">
        <f>C47*'Reference Data'!$B$18*B47</f>
        <v>240</v>
      </c>
      <c r="E47" s="21">
        <f t="shared" si="0"/>
        <v>1.0474655999999997E-2</v>
      </c>
    </row>
    <row r="48" spans="1:5">
      <c r="A48" s="23" t="s">
        <v>28</v>
      </c>
      <c r="B48" s="19"/>
      <c r="C48" s="18"/>
      <c r="D48" s="22"/>
      <c r="E48" s="21"/>
    </row>
    <row r="49" spans="1:5">
      <c r="A49" s="19" t="s">
        <v>27</v>
      </c>
      <c r="B49" s="19">
        <v>1</v>
      </c>
      <c r="C49" s="18">
        <v>1</v>
      </c>
      <c r="D49" s="22">
        <f>C49*'Reference Data'!$B$18*B49</f>
        <v>240</v>
      </c>
      <c r="E49" s="21">
        <f t="shared" si="0"/>
        <v>1.0474655999999997E-2</v>
      </c>
    </row>
    <row r="50" spans="1:5">
      <c r="A50" s="19" t="s">
        <v>26</v>
      </c>
      <c r="B50" s="19">
        <v>1</v>
      </c>
      <c r="C50" s="18">
        <v>1</v>
      </c>
      <c r="D50" s="22">
        <f>C50*'Reference Data'!$B$18*B50</f>
        <v>240</v>
      </c>
      <c r="E50" s="21">
        <f t="shared" si="0"/>
        <v>1.0474655999999997E-2</v>
      </c>
    </row>
    <row r="51" spans="1:5">
      <c r="A51" s="19" t="s">
        <v>25</v>
      </c>
      <c r="B51" s="19">
        <v>4</v>
      </c>
      <c r="C51" s="18">
        <v>1</v>
      </c>
      <c r="D51" s="22">
        <f>C51*'Reference Data'!$B$18*B51</f>
        <v>960</v>
      </c>
      <c r="E51" s="21">
        <f t="shared" si="0"/>
        <v>4.1898623999999988E-2</v>
      </c>
    </row>
    <row r="52" spans="1:5">
      <c r="A52" s="19"/>
      <c r="B52" s="19"/>
      <c r="C52" s="18"/>
      <c r="D52" s="22"/>
      <c r="E52" s="21"/>
    </row>
    <row r="53" spans="1:5">
      <c r="A53" s="20" t="s">
        <v>24</v>
      </c>
      <c r="B53" s="19"/>
      <c r="C53" s="18"/>
      <c r="D53" s="17">
        <f>SUM(D9:D51)</f>
        <v>12900</v>
      </c>
      <c r="E53" s="16">
        <f>SUM(E9:E51)</f>
        <v>0.56301275999999967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  <col min="6" max="6" width="16.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6">
        <v>21662</v>
      </c>
      <c r="F5" s="2"/>
    </row>
    <row r="6" spans="1:6">
      <c r="A6" t="s">
        <v>105</v>
      </c>
      <c r="B6" s="9">
        <v>20</v>
      </c>
      <c r="F6" s="2"/>
    </row>
    <row r="8" spans="1:6">
      <c r="A8" t="s">
        <v>6</v>
      </c>
      <c r="B8" s="4">
        <v>0.06</v>
      </c>
    </row>
    <row r="9" spans="1:6">
      <c r="A9" t="s">
        <v>7</v>
      </c>
      <c r="B9" s="4">
        <v>0.05</v>
      </c>
    </row>
    <row r="10" spans="1:6">
      <c r="A10" t="s">
        <v>8</v>
      </c>
      <c r="B10" s="4">
        <v>0.04</v>
      </c>
    </row>
    <row r="11" spans="1:6">
      <c r="A11" t="s">
        <v>9</v>
      </c>
      <c r="B11" s="8">
        <v>4.0000000000000001E-3</v>
      </c>
    </row>
    <row r="13" spans="1:6">
      <c r="A13" t="s">
        <v>97</v>
      </c>
      <c r="B13" s="47">
        <v>3500</v>
      </c>
    </row>
    <row r="15" spans="1:6">
      <c r="A15" s="41" t="s">
        <v>90</v>
      </c>
      <c r="B15" s="42">
        <v>20000000</v>
      </c>
    </row>
    <row r="16" spans="1:6">
      <c r="A16" s="45" t="s">
        <v>95</v>
      </c>
      <c r="B16" s="42">
        <v>50000000</v>
      </c>
    </row>
    <row r="18" spans="1:2">
      <c r="A18" t="s">
        <v>91</v>
      </c>
      <c r="B18" s="43">
        <v>240</v>
      </c>
    </row>
    <row r="20" spans="1:2">
      <c r="A20" t="s">
        <v>94</v>
      </c>
      <c r="B20" s="44">
        <v>13685760000000</v>
      </c>
    </row>
  </sheetData>
  <customSheetViews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arjun.n</cp:lastModifiedBy>
  <dcterms:created xsi:type="dcterms:W3CDTF">2011-09-26T05:28:14Z</dcterms:created>
  <dcterms:modified xsi:type="dcterms:W3CDTF">2012-04-04T10:28:48Z</dcterms:modified>
</cp:coreProperties>
</file>