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1721"/>
  <workbookPr showInkAnnotation="0" autoCompressPictures="0"/>
  <bookViews>
    <workbookView xWindow="6860" yWindow="740" windowWidth="20280" windowHeight="15620" tabRatio="847"/>
  </bookViews>
  <sheets>
    <sheet name="Client Predictions &amp; Input" sheetId="5" r:id="rId1"/>
    <sheet name="Transaction Details" sheetId="8" r:id="rId2"/>
    <sheet name="Registry Resources Allocations" sheetId="15" r:id="rId3"/>
    <sheet name="Staff Resource Allocations" sheetId="16" r:id="rId4"/>
    <sheet name="Calculations" sheetId="10" r:id="rId5"/>
    <sheet name="Reference Data" sheetId="11" r:id="rId6"/>
  </sheets>
  <definedNames>
    <definedName name="Fixed_Variable" localSheetId="2">#REF!</definedName>
    <definedName name="Fixed_Variable" localSheetId="3">#REF!</definedName>
    <definedName name="Fixed_Variable">#REF!</definedName>
    <definedName name="Yes_No" localSheetId="2">#REF!</definedName>
    <definedName name="Yes_No" localSheetId="3">#REF!</definedName>
    <definedName name="Yes_No">#REF!</definedName>
  </definedNames>
  <calcPr calcId="140001" concurrentCalc="0"/>
  <customWorkbookViews>
    <customWorkbookView name="Jeremy Ebbels - Personal View" guid="{AA57F53F-F018-45C7-BB53-E7D408712C93}" mergeInterval="0" personalView="1" maximized="1" xWindow="1" yWindow="1" windowWidth="1280" windowHeight="802" tabRatio="520" activeSheetId="1"/>
    <customWorkbookView name="Ryan Baker - Personal View" guid="{2313BBD9-5EBB-40F7-9B48-113B2C561A8A}" mergeInterval="0" personalView="1" maximized="1" windowWidth="1680" windowHeight="803" tabRatio="520" activeSheetId="1"/>
    <customWorkbookView name="kal.feher - Personal View" guid="{BBF56B5C-AB69-454B-80E1-9D193A01A6EA}" mergeInterval="0" personalView="1" maximized="1" xWindow="1" yWindow="1" windowWidth="1258" windowHeight="768" tabRatio="657" activeSheetId="1" showComments="commIndAndComment"/>
    <customWorkbookView name="Heather.Forrest - Personal View" guid="{D99ECB47-4399-42F6-9B77-885DA9F4083B}" mergeInterval="0" personalView="1" maximized="1" xWindow="1" yWindow="1" windowWidth="1280" windowHeight="833" tabRatio="520" activeSheetId="9" showComments="commIndAndComment"/>
    <customWorkbookView name="Paul Morgan - Personal View" guid="{5CDA1519-9BC4-431C-A804-8C8BCA6F7D6F}" mergeInterval="0" personalView="1" maximized="1" xWindow="1" yWindow="1" windowWidth="1280" windowHeight="804" tabRatio="520" activeSheetId="6" showComments="commIndAndComment"/>
  </customWorkbookView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2" i="5" l="1"/>
  <c r="B12" i="5"/>
  <c r="C11" i="5"/>
  <c r="B11" i="5"/>
  <c r="C10" i="5"/>
  <c r="B10" i="5"/>
  <c r="C9" i="5"/>
  <c r="B9" i="5"/>
  <c r="C8" i="5"/>
  <c r="B8" i="5"/>
  <c r="C7" i="5"/>
  <c r="B7" i="5"/>
  <c r="C6" i="5"/>
  <c r="B6" i="5"/>
  <c r="C5" i="5"/>
  <c r="B5" i="5"/>
  <c r="C4" i="5"/>
  <c r="B4" i="5"/>
  <c r="C3" i="5"/>
  <c r="B3" i="5"/>
  <c r="B32" i="5"/>
  <c r="B31" i="5"/>
  <c r="B30" i="5"/>
  <c r="B28" i="5"/>
  <c r="C10" i="15"/>
  <c r="C9" i="15"/>
  <c r="C8" i="15"/>
  <c r="C7" i="15"/>
  <c r="B10" i="15"/>
  <c r="B8" i="15"/>
  <c r="B7" i="15"/>
  <c r="B3" i="15"/>
  <c r="B3" i="16"/>
  <c r="D11" i="16"/>
  <c r="D12" i="16"/>
  <c r="D13" i="16"/>
  <c r="D15" i="16"/>
  <c r="D16" i="16"/>
  <c r="D18" i="16"/>
  <c r="D19" i="16"/>
  <c r="D20" i="16"/>
  <c r="D22" i="16"/>
  <c r="D23" i="16"/>
  <c r="D24" i="16"/>
  <c r="D25" i="16"/>
  <c r="D27" i="16"/>
  <c r="D29" i="16"/>
  <c r="D30" i="16"/>
  <c r="D31" i="16"/>
  <c r="D32" i="16"/>
  <c r="D34" i="16"/>
  <c r="D35" i="16"/>
  <c r="D36" i="16"/>
  <c r="D37" i="16"/>
  <c r="D39" i="16"/>
  <c r="D40" i="16"/>
  <c r="D41" i="16"/>
  <c r="D42" i="16"/>
  <c r="D44" i="16"/>
  <c r="D45" i="16"/>
  <c r="D46" i="16"/>
  <c r="D47" i="16"/>
  <c r="D49" i="16"/>
  <c r="D50" i="16"/>
  <c r="D51" i="16"/>
  <c r="D10" i="16"/>
  <c r="D53" i="16"/>
  <c r="C4" i="10"/>
  <c r="C5" i="10"/>
  <c r="C6" i="10"/>
  <c r="C7" i="10"/>
  <c r="C8" i="10"/>
  <c r="D4" i="10"/>
  <c r="D5" i="10"/>
  <c r="D6" i="10"/>
  <c r="D7" i="10"/>
  <c r="D8" i="10"/>
  <c r="B9" i="8"/>
  <c r="E4" i="10"/>
  <c r="E5" i="10"/>
  <c r="E6" i="10"/>
  <c r="E7" i="10"/>
  <c r="E8" i="10"/>
  <c r="E9" i="10"/>
  <c r="E10" i="10"/>
  <c r="E11" i="10"/>
  <c r="E12" i="10"/>
  <c r="E13" i="10"/>
  <c r="F4" i="10"/>
  <c r="R15" i="10"/>
  <c r="F5" i="10"/>
  <c r="AD16" i="10"/>
  <c r="F6" i="10"/>
  <c r="F7" i="10"/>
  <c r="F8" i="10"/>
  <c r="F9" i="10"/>
  <c r="F10" i="10"/>
  <c r="F11" i="10"/>
  <c r="F12" i="10"/>
  <c r="F13" i="10"/>
  <c r="G4" i="10"/>
  <c r="S15" i="10"/>
  <c r="Q9" i="8"/>
  <c r="G5" i="10"/>
  <c r="AE16" i="10"/>
  <c r="G6" i="10"/>
  <c r="G7" i="10"/>
  <c r="G8" i="10"/>
  <c r="G9" i="10"/>
  <c r="G10" i="10"/>
  <c r="G11" i="10"/>
  <c r="G12" i="10"/>
  <c r="G13" i="10"/>
  <c r="H4" i="10"/>
  <c r="T26" i="10"/>
  <c r="H5" i="10"/>
  <c r="AF16" i="10"/>
  <c r="H6" i="10"/>
  <c r="H7" i="10"/>
  <c r="H8" i="10"/>
  <c r="H9" i="10"/>
  <c r="H10" i="10"/>
  <c r="H11" i="10"/>
  <c r="H12" i="10"/>
  <c r="H13" i="10"/>
  <c r="I4" i="10"/>
  <c r="U15" i="10"/>
  <c r="I5" i="10"/>
  <c r="AG16" i="10"/>
  <c r="I6" i="10"/>
  <c r="I7" i="10"/>
  <c r="I8" i="10"/>
  <c r="I9" i="10"/>
  <c r="I10" i="10"/>
  <c r="I11" i="10"/>
  <c r="I12" i="10"/>
  <c r="I13" i="10"/>
  <c r="J4" i="10"/>
  <c r="V26" i="10"/>
  <c r="J5" i="10"/>
  <c r="J6" i="10"/>
  <c r="J7" i="10"/>
  <c r="J8" i="10"/>
  <c r="J9" i="10"/>
  <c r="J10" i="10"/>
  <c r="J11" i="10"/>
  <c r="J12" i="10"/>
  <c r="J13" i="10"/>
  <c r="K4" i="10"/>
  <c r="W26" i="10"/>
  <c r="K5" i="10"/>
  <c r="AI16" i="10"/>
  <c r="K6" i="10"/>
  <c r="K7" i="10"/>
  <c r="K8" i="10"/>
  <c r="K9" i="10"/>
  <c r="K10" i="10"/>
  <c r="K11" i="10"/>
  <c r="K12" i="10"/>
  <c r="K13" i="10"/>
  <c r="L4" i="10"/>
  <c r="X26" i="10"/>
  <c r="L5" i="10"/>
  <c r="L6" i="10"/>
  <c r="L7" i="10"/>
  <c r="L8" i="10"/>
  <c r="L9" i="10"/>
  <c r="L10" i="10"/>
  <c r="L11" i="10"/>
  <c r="L12" i="10"/>
  <c r="L13" i="10"/>
  <c r="M4" i="10"/>
  <c r="M5" i="10"/>
  <c r="AK16" i="10"/>
  <c r="M6" i="10"/>
  <c r="M7" i="10"/>
  <c r="M8" i="10"/>
  <c r="M9" i="10"/>
  <c r="M10" i="10"/>
  <c r="M11" i="10"/>
  <c r="M12" i="10"/>
  <c r="M13" i="10"/>
  <c r="N4" i="10"/>
  <c r="Z26" i="10"/>
  <c r="N5" i="10"/>
  <c r="N6" i="10"/>
  <c r="N7" i="10"/>
  <c r="N8" i="10"/>
  <c r="N9" i="10"/>
  <c r="N10" i="10"/>
  <c r="N11" i="10"/>
  <c r="N12" i="10"/>
  <c r="N13" i="10"/>
  <c r="O4" i="10"/>
  <c r="O5" i="10"/>
  <c r="AM16" i="10"/>
  <c r="O6" i="10"/>
  <c r="O7" i="10"/>
  <c r="O8" i="10"/>
  <c r="O9" i="10"/>
  <c r="O10" i="10"/>
  <c r="O11" i="10"/>
  <c r="O12" i="10"/>
  <c r="O13" i="10"/>
  <c r="P4" i="10"/>
  <c r="AB15" i="10"/>
  <c r="P5" i="10"/>
  <c r="AN16" i="10"/>
  <c r="P6" i="10"/>
  <c r="P7" i="10"/>
  <c r="P8" i="10"/>
  <c r="P9" i="10"/>
  <c r="P10" i="10"/>
  <c r="P11" i="10"/>
  <c r="P12" i="10"/>
  <c r="P13" i="10"/>
  <c r="D9" i="8"/>
  <c r="E9" i="8"/>
  <c r="F9" i="8"/>
  <c r="G9" i="8"/>
  <c r="H9" i="8"/>
  <c r="I9" i="8"/>
  <c r="J9" i="8"/>
  <c r="K9" i="8"/>
  <c r="L9" i="8"/>
  <c r="M9" i="8"/>
  <c r="N9" i="8"/>
  <c r="C9" i="8"/>
  <c r="D9" i="10"/>
  <c r="D10" i="10"/>
  <c r="D11" i="10"/>
  <c r="D12" i="10"/>
  <c r="D13" i="10"/>
  <c r="C9" i="10"/>
  <c r="C10" i="10"/>
  <c r="C11" i="10"/>
  <c r="C12" i="10"/>
  <c r="C13" i="10"/>
  <c r="AB26" i="10"/>
  <c r="R26" i="10"/>
  <c r="AJ16" i="10"/>
  <c r="AC16" i="10"/>
  <c r="L32" i="10"/>
  <c r="M32" i="10"/>
  <c r="G32" i="10"/>
  <c r="E32" i="10"/>
  <c r="N8" i="8"/>
  <c r="H32" i="10"/>
  <c r="O32" i="10"/>
  <c r="J32" i="10"/>
  <c r="F32" i="10"/>
  <c r="D32" i="10"/>
  <c r="N32" i="10"/>
  <c r="AH16" i="10"/>
  <c r="P32" i="10"/>
  <c r="Z15" i="10"/>
  <c r="X9" i="8"/>
  <c r="S9" i="8"/>
  <c r="Z9" i="8"/>
  <c r="B8" i="8"/>
  <c r="K32" i="10"/>
  <c r="C30" i="10"/>
  <c r="AL16" i="10"/>
  <c r="E8" i="8"/>
  <c r="W15" i="10"/>
  <c r="Y26" i="10"/>
  <c r="S26" i="10"/>
  <c r="K8" i="8"/>
  <c r="I8" i="8"/>
  <c r="H8" i="8"/>
  <c r="C8" i="8"/>
  <c r="Q26" i="10"/>
  <c r="J8" i="8"/>
  <c r="G8" i="8"/>
  <c r="Y15" i="10"/>
  <c r="U26" i="10"/>
  <c r="I32" i="10"/>
  <c r="C32" i="10"/>
  <c r="M8" i="8"/>
  <c r="L8" i="8"/>
  <c r="P9" i="8"/>
  <c r="F8" i="8"/>
  <c r="AA15" i="10"/>
  <c r="X15" i="10"/>
  <c r="T15" i="10"/>
  <c r="AA26" i="10"/>
  <c r="D8" i="8"/>
  <c r="V15" i="10"/>
  <c r="Q15" i="10"/>
  <c r="C50" i="10"/>
  <c r="C38" i="10"/>
  <c r="C36" i="10"/>
  <c r="D30" i="10"/>
  <c r="C35" i="10"/>
  <c r="W9" i="8"/>
  <c r="U9" i="8"/>
  <c r="C44" i="10"/>
  <c r="C45" i="10"/>
  <c r="C46" i="10"/>
  <c r="C47" i="10"/>
  <c r="O9" i="8"/>
  <c r="V9" i="8"/>
  <c r="T9" i="8"/>
  <c r="Y9" i="8"/>
  <c r="R9" i="8"/>
  <c r="D44" i="10"/>
  <c r="B16" i="8"/>
  <c r="D35" i="10"/>
  <c r="B6" i="8"/>
  <c r="B3" i="8"/>
  <c r="D38" i="10"/>
  <c r="D50" i="10"/>
  <c r="B20" i="8"/>
  <c r="E30" i="10"/>
  <c r="D36" i="10"/>
  <c r="B5" i="8"/>
  <c r="C42" i="10"/>
  <c r="C39" i="10"/>
  <c r="C40" i="10"/>
  <c r="C41" i="10"/>
  <c r="C48" i="10"/>
  <c r="C54" i="10"/>
  <c r="C51" i="10"/>
  <c r="C52" i="10"/>
  <c r="C53" i="10"/>
  <c r="F30" i="10"/>
  <c r="C3" i="8"/>
  <c r="E44" i="10"/>
  <c r="E36" i="10"/>
  <c r="C5" i="8"/>
  <c r="E35" i="10"/>
  <c r="C6" i="8"/>
  <c r="E50" i="10"/>
  <c r="E38" i="10"/>
  <c r="D42" i="10"/>
  <c r="B14" i="8"/>
  <c r="D39" i="10"/>
  <c r="D40" i="10"/>
  <c r="D41" i="10"/>
  <c r="B13" i="8"/>
  <c r="B12" i="8"/>
  <c r="B10" i="8"/>
  <c r="D51" i="10"/>
  <c r="D52" i="10"/>
  <c r="D54" i="10"/>
  <c r="B22" i="8"/>
  <c r="D45" i="10"/>
  <c r="D46" i="10"/>
  <c r="D47" i="10"/>
  <c r="B17" i="8"/>
  <c r="D48" i="10"/>
  <c r="B18" i="8"/>
  <c r="D53" i="10"/>
  <c r="B21" i="8"/>
  <c r="E45" i="10"/>
  <c r="E46" i="10"/>
  <c r="E47" i="10"/>
  <c r="C17" i="8"/>
  <c r="C16" i="8"/>
  <c r="E48" i="10"/>
  <c r="C18" i="8"/>
  <c r="F44" i="10"/>
  <c r="G30" i="10"/>
  <c r="F38" i="10"/>
  <c r="F35" i="10"/>
  <c r="D6" i="8"/>
  <c r="F36" i="10"/>
  <c r="D5" i="8"/>
  <c r="D3" i="8"/>
  <c r="F50" i="10"/>
  <c r="C12" i="8"/>
  <c r="C10" i="8"/>
  <c r="E42" i="10"/>
  <c r="C14" i="8"/>
  <c r="E39" i="10"/>
  <c r="E40" i="10"/>
  <c r="E41" i="10"/>
  <c r="C13" i="8"/>
  <c r="E51" i="10"/>
  <c r="E52" i="10"/>
  <c r="E54" i="10"/>
  <c r="C22" i="8"/>
  <c r="C20" i="8"/>
  <c r="E53" i="10"/>
  <c r="C21" i="8"/>
  <c r="F39" i="10"/>
  <c r="F40" i="10"/>
  <c r="F41" i="10"/>
  <c r="D13" i="8"/>
  <c r="D12" i="8"/>
  <c r="D10" i="8"/>
  <c r="F42" i="10"/>
  <c r="D14" i="8"/>
  <c r="G50" i="10"/>
  <c r="G36" i="10"/>
  <c r="E5" i="8"/>
  <c r="H30" i="10"/>
  <c r="G35" i="10"/>
  <c r="E6" i="8"/>
  <c r="G44" i="10"/>
  <c r="G38" i="10"/>
  <c r="E3" i="8"/>
  <c r="F51" i="10"/>
  <c r="F52" i="10"/>
  <c r="D20" i="8"/>
  <c r="F54" i="10"/>
  <c r="D22" i="8"/>
  <c r="F48" i="10"/>
  <c r="D18" i="8"/>
  <c r="F45" i="10"/>
  <c r="F46" i="10"/>
  <c r="F47" i="10"/>
  <c r="D17" i="8"/>
  <c r="D16" i="8"/>
  <c r="F53" i="10"/>
  <c r="D21" i="8"/>
  <c r="G42" i="10"/>
  <c r="E14" i="8"/>
  <c r="E12" i="8"/>
  <c r="E10" i="8"/>
  <c r="G39" i="10"/>
  <c r="G40" i="10"/>
  <c r="G41" i="10"/>
  <c r="E13" i="8"/>
  <c r="E16" i="8"/>
  <c r="G48" i="10"/>
  <c r="E18" i="8"/>
  <c r="G45" i="10"/>
  <c r="G46" i="10"/>
  <c r="G47" i="10"/>
  <c r="E17" i="8"/>
  <c r="G54" i="10"/>
  <c r="E22" i="8"/>
  <c r="G51" i="10"/>
  <c r="G52" i="10"/>
  <c r="E20" i="8"/>
  <c r="H50" i="10"/>
  <c r="H36" i="10"/>
  <c r="F5" i="8"/>
  <c r="H35" i="10"/>
  <c r="F6" i="8"/>
  <c r="I30" i="10"/>
  <c r="H38" i="10"/>
  <c r="F3" i="8"/>
  <c r="H44" i="10"/>
  <c r="G53" i="10"/>
  <c r="E21" i="8"/>
  <c r="F20" i="8"/>
  <c r="H54" i="10"/>
  <c r="F22" i="8"/>
  <c r="H51" i="10"/>
  <c r="H52" i="10"/>
  <c r="I36" i="10"/>
  <c r="G5" i="8"/>
  <c r="I44" i="10"/>
  <c r="I35" i="10"/>
  <c r="G6" i="8"/>
  <c r="I38" i="10"/>
  <c r="G3" i="8"/>
  <c r="I50" i="10"/>
  <c r="J30" i="10"/>
  <c r="F12" i="8"/>
  <c r="F10" i="8"/>
  <c r="H39" i="10"/>
  <c r="H40" i="10"/>
  <c r="H41" i="10"/>
  <c r="F13" i="8"/>
  <c r="H42" i="10"/>
  <c r="F14" i="8"/>
  <c r="F16" i="8"/>
  <c r="H48" i="10"/>
  <c r="F18" i="8"/>
  <c r="H45" i="10"/>
  <c r="H46" i="10"/>
  <c r="H47" i="10"/>
  <c r="F17" i="8"/>
  <c r="H53" i="10"/>
  <c r="F21" i="8"/>
  <c r="G16" i="8"/>
  <c r="I45" i="10"/>
  <c r="I46" i="10"/>
  <c r="I47" i="10"/>
  <c r="G17" i="8"/>
  <c r="I48" i="10"/>
  <c r="G18" i="8"/>
  <c r="J44" i="10"/>
  <c r="J38" i="10"/>
  <c r="K30" i="10"/>
  <c r="H3" i="8"/>
  <c r="J35" i="10"/>
  <c r="H6" i="8"/>
  <c r="J50" i="10"/>
  <c r="J36" i="10"/>
  <c r="H5" i="8"/>
  <c r="I54" i="10"/>
  <c r="G22" i="8"/>
  <c r="G20" i="8"/>
  <c r="I51" i="10"/>
  <c r="I52" i="10"/>
  <c r="G12" i="8"/>
  <c r="G10" i="8"/>
  <c r="I39" i="10"/>
  <c r="I40" i="10"/>
  <c r="I41" i="10"/>
  <c r="G13" i="8"/>
  <c r="I42" i="10"/>
  <c r="G14" i="8"/>
  <c r="I53" i="10"/>
  <c r="G21" i="8"/>
  <c r="H20" i="8"/>
  <c r="J51" i="10"/>
  <c r="J52" i="10"/>
  <c r="J54" i="10"/>
  <c r="H22" i="8"/>
  <c r="H12" i="8"/>
  <c r="H10" i="8"/>
  <c r="J42" i="10"/>
  <c r="H14" i="8"/>
  <c r="J39" i="10"/>
  <c r="J40" i="10"/>
  <c r="J41" i="10"/>
  <c r="H13" i="8"/>
  <c r="K36" i="10"/>
  <c r="I5" i="8"/>
  <c r="K44" i="10"/>
  <c r="L30" i="10"/>
  <c r="K35" i="10"/>
  <c r="I6" i="8"/>
  <c r="I3" i="8"/>
  <c r="K50" i="10"/>
  <c r="K38" i="10"/>
  <c r="H16" i="8"/>
  <c r="J48" i="10"/>
  <c r="H18" i="8"/>
  <c r="J45" i="10"/>
  <c r="J46" i="10"/>
  <c r="J47" i="10"/>
  <c r="H17" i="8"/>
  <c r="J53" i="10"/>
  <c r="H21" i="8"/>
  <c r="J3" i="8"/>
  <c r="M30" i="10"/>
  <c r="L38" i="10"/>
  <c r="L36" i="10"/>
  <c r="J5" i="8"/>
  <c r="L44" i="10"/>
  <c r="L50" i="10"/>
  <c r="L35" i="10"/>
  <c r="J6" i="8"/>
  <c r="I20" i="8"/>
  <c r="K54" i="10"/>
  <c r="I22" i="8"/>
  <c r="K51" i="10"/>
  <c r="K52" i="10"/>
  <c r="K39" i="10"/>
  <c r="K40" i="10"/>
  <c r="K41" i="10"/>
  <c r="I13" i="8"/>
  <c r="I12" i="8"/>
  <c r="I10" i="8"/>
  <c r="K42" i="10"/>
  <c r="I14" i="8"/>
  <c r="I16" i="8"/>
  <c r="K45" i="10"/>
  <c r="K46" i="10"/>
  <c r="K47" i="10"/>
  <c r="I17" i="8"/>
  <c r="K48" i="10"/>
  <c r="I18" i="8"/>
  <c r="K53" i="10"/>
  <c r="I21" i="8"/>
  <c r="L39" i="10"/>
  <c r="L40" i="10"/>
  <c r="L41" i="10"/>
  <c r="J13" i="8"/>
  <c r="J12" i="8"/>
  <c r="J10" i="8"/>
  <c r="L42" i="10"/>
  <c r="J14" i="8"/>
  <c r="L51" i="10"/>
  <c r="L52" i="10"/>
  <c r="L54" i="10"/>
  <c r="J22" i="8"/>
  <c r="J20" i="8"/>
  <c r="K3" i="8"/>
  <c r="M50" i="10"/>
  <c r="M35" i="10"/>
  <c r="K6" i="8"/>
  <c r="M36" i="10"/>
  <c r="K5" i="8"/>
  <c r="M44" i="10"/>
  <c r="N30" i="10"/>
  <c r="M38" i="10"/>
  <c r="J16" i="8"/>
  <c r="L45" i="10"/>
  <c r="L46" i="10"/>
  <c r="L47" i="10"/>
  <c r="J17" i="8"/>
  <c r="L48" i="10"/>
  <c r="J18" i="8"/>
  <c r="L53" i="10"/>
  <c r="J21" i="8"/>
  <c r="M45" i="10"/>
  <c r="M46" i="10"/>
  <c r="M47" i="10"/>
  <c r="K17" i="8"/>
  <c r="K16" i="8"/>
  <c r="M48" i="10"/>
  <c r="K18" i="8"/>
  <c r="M42" i="10"/>
  <c r="K14" i="8"/>
  <c r="K12" i="8"/>
  <c r="K10" i="8"/>
  <c r="M39" i="10"/>
  <c r="M40" i="10"/>
  <c r="M41" i="10"/>
  <c r="K13" i="8"/>
  <c r="N50" i="10"/>
  <c r="N44" i="10"/>
  <c r="N35" i="10"/>
  <c r="L6" i="8"/>
  <c r="L3" i="8"/>
  <c r="O30" i="10"/>
  <c r="N36" i="10"/>
  <c r="L5" i="8"/>
  <c r="N38" i="10"/>
  <c r="M54" i="10"/>
  <c r="K22" i="8"/>
  <c r="M51" i="10"/>
  <c r="M52" i="10"/>
  <c r="K20" i="8"/>
  <c r="M53" i="10"/>
  <c r="K21" i="8"/>
  <c r="N48" i="10"/>
  <c r="L18" i="8"/>
  <c r="L16" i="8"/>
  <c r="N45" i="10"/>
  <c r="N46" i="10"/>
  <c r="N47" i="10"/>
  <c r="L17" i="8"/>
  <c r="M3" i="8"/>
  <c r="O50" i="10"/>
  <c r="O44" i="10"/>
  <c r="P30" i="10"/>
  <c r="O35" i="10"/>
  <c r="M6" i="8"/>
  <c r="O38" i="10"/>
  <c r="O36" i="10"/>
  <c r="M5" i="8"/>
  <c r="L20" i="8"/>
  <c r="N51" i="10"/>
  <c r="N52" i="10"/>
  <c r="N54" i="10"/>
  <c r="L22" i="8"/>
  <c r="N39" i="10"/>
  <c r="N40" i="10"/>
  <c r="N41" i="10"/>
  <c r="L13" i="8"/>
  <c r="L12" i="8"/>
  <c r="L10" i="8"/>
  <c r="N42" i="10"/>
  <c r="L14" i="8"/>
  <c r="N53" i="10"/>
  <c r="L21" i="8"/>
  <c r="R4" i="10"/>
  <c r="R6" i="10"/>
  <c r="S13" i="10"/>
  <c r="U9" i="10"/>
  <c r="Y7" i="10"/>
  <c r="AB10" i="10"/>
  <c r="R7" i="10"/>
  <c r="U10" i="10"/>
  <c r="Y8" i="10"/>
  <c r="AA4" i="10"/>
  <c r="U11" i="10"/>
  <c r="Y5" i="10"/>
  <c r="AB12" i="10"/>
  <c r="R9" i="10"/>
  <c r="V7" i="10"/>
  <c r="Y10" i="10"/>
  <c r="Q9" i="10"/>
  <c r="Z12" i="10"/>
  <c r="W6" i="10"/>
  <c r="AA12" i="10"/>
  <c r="P50" i="10"/>
  <c r="W11" i="10"/>
  <c r="S6" i="10"/>
  <c r="X7" i="10"/>
  <c r="W5" i="10"/>
  <c r="AB4" i="10"/>
  <c r="W10" i="10"/>
  <c r="AB9" i="10"/>
  <c r="Q5" i="10"/>
  <c r="X4" i="10"/>
  <c r="S10" i="10"/>
  <c r="AA6" i="10"/>
  <c r="S5" i="10"/>
  <c r="Z4" i="10"/>
  <c r="S4" i="10"/>
  <c r="Z7" i="10"/>
  <c r="X6" i="10"/>
  <c r="Q10" i="10"/>
  <c r="W4" i="10"/>
  <c r="S12" i="10"/>
  <c r="AB11" i="10"/>
  <c r="AA5" i="10"/>
  <c r="P44" i="10"/>
  <c r="Z8" i="10"/>
  <c r="AA10" i="10"/>
  <c r="V8" i="10"/>
  <c r="W12" i="10"/>
  <c r="U5" i="10"/>
  <c r="T4" i="10"/>
  <c r="AB6" i="10"/>
  <c r="U6" i="10"/>
  <c r="Z11" i="10"/>
  <c r="X10" i="10"/>
  <c r="R5" i="10"/>
  <c r="Y6" i="10"/>
  <c r="W9" i="10"/>
  <c r="T11" i="10"/>
  <c r="P35" i="10"/>
  <c r="N6" i="8"/>
  <c r="AA13" i="10"/>
  <c r="V6" i="10"/>
  <c r="U4" i="10"/>
  <c r="AB5" i="10"/>
  <c r="W7" i="10"/>
  <c r="X11" i="10"/>
  <c r="T6" i="10"/>
  <c r="R10" i="10"/>
  <c r="R8" i="10"/>
  <c r="U13" i="10"/>
  <c r="Y11" i="10"/>
  <c r="P38" i="10"/>
  <c r="R11" i="10"/>
  <c r="V5" i="10"/>
  <c r="Y12" i="10"/>
  <c r="R12" i="10"/>
  <c r="V4" i="10"/>
  <c r="Y9" i="10"/>
  <c r="Q6" i="10"/>
  <c r="R13" i="10"/>
  <c r="V11" i="10"/>
  <c r="Z5" i="10"/>
  <c r="T12" i="10"/>
  <c r="AA11" i="10"/>
  <c r="X5" i="10"/>
  <c r="AB7" i="10"/>
  <c r="Z6" i="10"/>
  <c r="T5" i="10"/>
  <c r="Y4" i="10"/>
  <c r="W13" i="10"/>
  <c r="S8" i="10"/>
  <c r="X9" i="10"/>
  <c r="AB13" i="10"/>
  <c r="T8" i="10"/>
  <c r="Z10" i="10"/>
  <c r="T9" i="10"/>
  <c r="Q7" i="10"/>
  <c r="T10" i="10"/>
  <c r="S7" i="10"/>
  <c r="X8" i="10"/>
  <c r="Q8" i="10"/>
  <c r="V9" i="10"/>
  <c r="S11" i="10"/>
  <c r="Y13" i="10"/>
  <c r="U8" i="10"/>
  <c r="Z9" i="10"/>
  <c r="V10" i="10"/>
  <c r="X13" i="10"/>
  <c r="Q13" i="10"/>
  <c r="T13" i="10"/>
  <c r="T7" i="10"/>
  <c r="P36" i="10"/>
  <c r="N5" i="8"/>
  <c r="AA9" i="10"/>
  <c r="Q11" i="10"/>
  <c r="S9" i="10"/>
  <c r="X12" i="10"/>
  <c r="Q12" i="10"/>
  <c r="V13" i="10"/>
  <c r="U7" i="10"/>
  <c r="AB8" i="10"/>
  <c r="U12" i="10"/>
  <c r="Z13" i="10"/>
  <c r="AA8" i="10"/>
  <c r="V12" i="10"/>
  <c r="W8" i="10"/>
  <c r="AA7" i="10"/>
  <c r="N3" i="8"/>
  <c r="Q4" i="10"/>
  <c r="O48" i="10"/>
  <c r="M18" i="8"/>
  <c r="O45" i="10"/>
  <c r="O46" i="10"/>
  <c r="O47" i="10"/>
  <c r="M17" i="8"/>
  <c r="M16" i="8"/>
  <c r="M12" i="8"/>
  <c r="M10" i="8"/>
  <c r="O42" i="10"/>
  <c r="M14" i="8"/>
  <c r="O39" i="10"/>
  <c r="O40" i="10"/>
  <c r="O41" i="10"/>
  <c r="M13" i="8"/>
  <c r="O54" i="10"/>
  <c r="M22" i="8"/>
  <c r="O51" i="10"/>
  <c r="O52" i="10"/>
  <c r="M20" i="8"/>
  <c r="O53" i="10"/>
  <c r="M21" i="8"/>
  <c r="AK26" i="10"/>
  <c r="Y32" i="10"/>
  <c r="W8" i="8"/>
  <c r="AK15" i="10"/>
  <c r="AI9" i="8"/>
  <c r="V32" i="10"/>
  <c r="AH15" i="10"/>
  <c r="AF9" i="8"/>
  <c r="AH26" i="10"/>
  <c r="T8" i="8"/>
  <c r="U8" i="8"/>
  <c r="AI15" i="10"/>
  <c r="AG9" i="8"/>
  <c r="W32" i="10"/>
  <c r="AI26" i="10"/>
  <c r="Q32" i="10"/>
  <c r="O8" i="8"/>
  <c r="AC26" i="10"/>
  <c r="AC15" i="10"/>
  <c r="AA9" i="8"/>
  <c r="Q30" i="10"/>
  <c r="N12" i="8"/>
  <c r="N10" i="8"/>
  <c r="P42" i="10"/>
  <c r="N14" i="8"/>
  <c r="P39" i="10"/>
  <c r="P40" i="10"/>
  <c r="P41" i="10"/>
  <c r="N13" i="8"/>
  <c r="AL15" i="10"/>
  <c r="AJ9" i="8"/>
  <c r="AL26" i="10"/>
  <c r="Z32" i="10"/>
  <c r="X8" i="8"/>
  <c r="V8" i="8"/>
  <c r="X32" i="10"/>
  <c r="AJ26" i="10"/>
  <c r="AJ15" i="10"/>
  <c r="AH9" i="8"/>
  <c r="AB32" i="10"/>
  <c r="AN15" i="10"/>
  <c r="AL9" i="8"/>
  <c r="AN26" i="10"/>
  <c r="Z8" i="8"/>
  <c r="AM15" i="10"/>
  <c r="AK9" i="8"/>
  <c r="AA32" i="10"/>
  <c r="Y8" i="8"/>
  <c r="AM26" i="10"/>
  <c r="P48" i="10"/>
  <c r="N18" i="8"/>
  <c r="N16" i="8"/>
  <c r="P45" i="10"/>
  <c r="P46" i="10"/>
  <c r="P47" i="10"/>
  <c r="N17" i="8"/>
  <c r="S32" i="10"/>
  <c r="Q8" i="8"/>
  <c r="AE15" i="10"/>
  <c r="AC9" i="8"/>
  <c r="AE26" i="10"/>
  <c r="U32" i="10"/>
  <c r="AG26" i="10"/>
  <c r="AG15" i="10"/>
  <c r="AE9" i="8"/>
  <c r="S8" i="8"/>
  <c r="R8" i="8"/>
  <c r="AF26" i="10"/>
  <c r="T32" i="10"/>
  <c r="AF15" i="10"/>
  <c r="AD9" i="8"/>
  <c r="N20" i="8"/>
  <c r="P51" i="10"/>
  <c r="P52" i="10"/>
  <c r="P53" i="10"/>
  <c r="P54" i="10"/>
  <c r="AD26" i="10"/>
  <c r="R32" i="10"/>
  <c r="AD15" i="10"/>
  <c r="AB9" i="8"/>
  <c r="P8" i="8"/>
  <c r="N22" i="8"/>
  <c r="N21" i="8"/>
  <c r="Q38" i="10"/>
  <c r="O3" i="8"/>
  <c r="Q44" i="10"/>
  <c r="Q35" i="10"/>
  <c r="O6" i="8"/>
  <c r="Q36" i="10"/>
  <c r="O5" i="8"/>
  <c r="Q50" i="10"/>
  <c r="R30" i="10"/>
  <c r="Q45" i="10"/>
  <c r="Q46" i="10"/>
  <c r="Q47" i="10"/>
  <c r="O17" i="8"/>
  <c r="Q48" i="10"/>
  <c r="O18" i="8"/>
  <c r="O16" i="8"/>
  <c r="Q39" i="10"/>
  <c r="Q40" i="10"/>
  <c r="Q41" i="10"/>
  <c r="O13" i="8"/>
  <c r="O12" i="8"/>
  <c r="O10" i="8"/>
  <c r="Q42" i="10"/>
  <c r="O14" i="8"/>
  <c r="R38" i="10"/>
  <c r="P3" i="8"/>
  <c r="S30" i="10"/>
  <c r="R44" i="10"/>
  <c r="R36" i="10"/>
  <c r="P5" i="8"/>
  <c r="R35" i="10"/>
  <c r="P6" i="8"/>
  <c r="R50" i="10"/>
  <c r="Q54" i="10"/>
  <c r="O22" i="8"/>
  <c r="Q51" i="10"/>
  <c r="Q52" i="10"/>
  <c r="O20" i="8"/>
  <c r="Q53" i="10"/>
  <c r="O21" i="8"/>
  <c r="R54" i="10"/>
  <c r="P22" i="8"/>
  <c r="P20" i="8"/>
  <c r="R51" i="10"/>
  <c r="R52" i="10"/>
  <c r="S35" i="10"/>
  <c r="Q6" i="8"/>
  <c r="S36" i="10"/>
  <c r="Q5" i="8"/>
  <c r="Q3" i="8"/>
  <c r="T30" i="10"/>
  <c r="S50" i="10"/>
  <c r="S44" i="10"/>
  <c r="S38" i="10"/>
  <c r="R45" i="10"/>
  <c r="R46" i="10"/>
  <c r="R47" i="10"/>
  <c r="P17" i="8"/>
  <c r="R48" i="10"/>
  <c r="P18" i="8"/>
  <c r="P16" i="8"/>
  <c r="P12" i="8"/>
  <c r="P10" i="8"/>
  <c r="R39" i="10"/>
  <c r="R40" i="10"/>
  <c r="R41" i="10"/>
  <c r="P13" i="8"/>
  <c r="R42" i="10"/>
  <c r="P14" i="8"/>
  <c r="R53" i="10"/>
  <c r="P21" i="8"/>
  <c r="T38" i="10"/>
  <c r="U30" i="10"/>
  <c r="T44" i="10"/>
  <c r="T36" i="10"/>
  <c r="R5" i="8"/>
  <c r="T35" i="10"/>
  <c r="R6" i="8"/>
  <c r="R3" i="8"/>
  <c r="T50" i="10"/>
  <c r="Q16" i="8"/>
  <c r="S48" i="10"/>
  <c r="Q18" i="8"/>
  <c r="S45" i="10"/>
  <c r="S46" i="10"/>
  <c r="S47" i="10"/>
  <c r="Q17" i="8"/>
  <c r="S42" i="10"/>
  <c r="Q14" i="8"/>
  <c r="S39" i="10"/>
  <c r="S40" i="10"/>
  <c r="S41" i="10"/>
  <c r="Q13" i="8"/>
  <c r="Q12" i="8"/>
  <c r="Q10" i="8"/>
  <c r="S54" i="10"/>
  <c r="Q22" i="8"/>
  <c r="Q20" i="8"/>
  <c r="S51" i="10"/>
  <c r="S52" i="10"/>
  <c r="S53" i="10"/>
  <c r="Q21" i="8"/>
  <c r="T54" i="10"/>
  <c r="R22" i="8"/>
  <c r="T51" i="10"/>
  <c r="T52" i="10"/>
  <c r="R20" i="8"/>
  <c r="R16" i="8"/>
  <c r="T48" i="10"/>
  <c r="R18" i="8"/>
  <c r="T45" i="10"/>
  <c r="T46" i="10"/>
  <c r="T47" i="10"/>
  <c r="R17" i="8"/>
  <c r="U36" i="10"/>
  <c r="S5" i="8"/>
  <c r="U35" i="10"/>
  <c r="S6" i="8"/>
  <c r="U44" i="10"/>
  <c r="U38" i="10"/>
  <c r="S3" i="8"/>
  <c r="U50" i="10"/>
  <c r="V30" i="10"/>
  <c r="T42" i="10"/>
  <c r="R14" i="8"/>
  <c r="T39" i="10"/>
  <c r="T40" i="10"/>
  <c r="T41" i="10"/>
  <c r="R13" i="8"/>
  <c r="R12" i="8"/>
  <c r="R10" i="8"/>
  <c r="T53" i="10"/>
  <c r="R21" i="8"/>
  <c r="S20" i="8"/>
  <c r="U51" i="10"/>
  <c r="U52" i="10"/>
  <c r="U54" i="10"/>
  <c r="S22" i="8"/>
  <c r="U42" i="10"/>
  <c r="S14" i="8"/>
  <c r="S12" i="8"/>
  <c r="S10" i="8"/>
  <c r="U39" i="10"/>
  <c r="U40" i="10"/>
  <c r="U41" i="10"/>
  <c r="S13" i="8"/>
  <c r="V50" i="10"/>
  <c r="T3" i="8"/>
  <c r="W30" i="10"/>
  <c r="V35" i="10"/>
  <c r="T6" i="8"/>
  <c r="V44" i="10"/>
  <c r="V38" i="10"/>
  <c r="V36" i="10"/>
  <c r="T5" i="8"/>
  <c r="S16" i="8"/>
  <c r="U45" i="10"/>
  <c r="U46" i="10"/>
  <c r="U47" i="10"/>
  <c r="S17" i="8"/>
  <c r="U48" i="10"/>
  <c r="S18" i="8"/>
  <c r="U53" i="10"/>
  <c r="S21" i="8"/>
  <c r="V42" i="10"/>
  <c r="T14" i="8"/>
  <c r="V39" i="10"/>
  <c r="V40" i="10"/>
  <c r="V41" i="10"/>
  <c r="T13" i="8"/>
  <c r="T12" i="8"/>
  <c r="T10" i="8"/>
  <c r="V48" i="10"/>
  <c r="T18" i="8"/>
  <c r="V45" i="10"/>
  <c r="V46" i="10"/>
  <c r="V47" i="10"/>
  <c r="T17" i="8"/>
  <c r="T16" i="8"/>
  <c r="V54" i="10"/>
  <c r="T22" i="8"/>
  <c r="T20" i="8"/>
  <c r="V51" i="10"/>
  <c r="V52" i="10"/>
  <c r="W35" i="10"/>
  <c r="U6" i="8"/>
  <c r="W36" i="10"/>
  <c r="U5" i="8"/>
  <c r="X30" i="10"/>
  <c r="W38" i="10"/>
  <c r="U3" i="8"/>
  <c r="W50" i="10"/>
  <c r="W44" i="10"/>
  <c r="V53" i="10"/>
  <c r="T21" i="8"/>
  <c r="W39" i="10"/>
  <c r="W40" i="10"/>
  <c r="W41" i="10"/>
  <c r="U13" i="8"/>
  <c r="W42" i="10"/>
  <c r="U14" i="8"/>
  <c r="U12" i="8"/>
  <c r="U10" i="8"/>
  <c r="U16" i="8"/>
  <c r="W45" i="10"/>
  <c r="W46" i="10"/>
  <c r="W47" i="10"/>
  <c r="U17" i="8"/>
  <c r="W48" i="10"/>
  <c r="U18" i="8"/>
  <c r="U20" i="8"/>
  <c r="W51" i="10"/>
  <c r="W52" i="10"/>
  <c r="W54" i="10"/>
  <c r="U22" i="8"/>
  <c r="V3" i="8"/>
  <c r="Y30" i="10"/>
  <c r="X36" i="10"/>
  <c r="V5" i="8"/>
  <c r="X44" i="10"/>
  <c r="X38" i="10"/>
  <c r="X35" i="10"/>
  <c r="V6" i="8"/>
  <c r="X50" i="10"/>
  <c r="W53" i="10"/>
  <c r="U21" i="8"/>
  <c r="V16" i="8"/>
  <c r="X45" i="10"/>
  <c r="X46" i="10"/>
  <c r="X47" i="10"/>
  <c r="V17" i="8"/>
  <c r="X48" i="10"/>
  <c r="V18" i="8"/>
  <c r="W3" i="8"/>
  <c r="Y50" i="10"/>
  <c r="Y36" i="10"/>
  <c r="W5" i="8"/>
  <c r="Z30" i="10"/>
  <c r="Y44" i="10"/>
  <c r="Y38" i="10"/>
  <c r="Y35" i="10"/>
  <c r="W6" i="8"/>
  <c r="V20" i="8"/>
  <c r="X51" i="10"/>
  <c r="X52" i="10"/>
  <c r="X54" i="10"/>
  <c r="V22" i="8"/>
  <c r="X39" i="10"/>
  <c r="X40" i="10"/>
  <c r="X41" i="10"/>
  <c r="V13" i="8"/>
  <c r="V12" i="8"/>
  <c r="V10" i="8"/>
  <c r="X42" i="10"/>
  <c r="V14" i="8"/>
  <c r="X53" i="10"/>
  <c r="V21" i="8"/>
  <c r="W16" i="8"/>
  <c r="Y48" i="10"/>
  <c r="W18" i="8"/>
  <c r="Y45" i="10"/>
  <c r="Y46" i="10"/>
  <c r="Y47" i="10"/>
  <c r="W17" i="8"/>
  <c r="Z38" i="10"/>
  <c r="X3" i="8"/>
  <c r="Z44" i="10"/>
  <c r="Z36" i="10"/>
  <c r="X5" i="8"/>
  <c r="Z50" i="10"/>
  <c r="Z35" i="10"/>
  <c r="X6" i="8"/>
  <c r="AA30" i="10"/>
  <c r="Y39" i="10"/>
  <c r="Y40" i="10"/>
  <c r="Y41" i="10"/>
  <c r="W13" i="8"/>
  <c r="W12" i="8"/>
  <c r="W10" i="8"/>
  <c r="Y42" i="10"/>
  <c r="W14" i="8"/>
  <c r="Y54" i="10"/>
  <c r="W22" i="8"/>
  <c r="W20" i="8"/>
  <c r="Y51" i="10"/>
  <c r="Y52" i="10"/>
  <c r="Y53" i="10"/>
  <c r="W21" i="8"/>
  <c r="AB30" i="10"/>
  <c r="AA50" i="10"/>
  <c r="AA36" i="10"/>
  <c r="Y5" i="8"/>
  <c r="AA38" i="10"/>
  <c r="AA35" i="10"/>
  <c r="Y6" i="8"/>
  <c r="Y3" i="8"/>
  <c r="AA44" i="10"/>
  <c r="Z54" i="10"/>
  <c r="X22" i="8"/>
  <c r="Z51" i="10"/>
  <c r="Z52" i="10"/>
  <c r="X20" i="8"/>
  <c r="Z42" i="10"/>
  <c r="X14" i="8"/>
  <c r="Z39" i="10"/>
  <c r="Z40" i="10"/>
  <c r="Z41" i="10"/>
  <c r="X13" i="8"/>
  <c r="X12" i="8"/>
  <c r="X10" i="8"/>
  <c r="Z45" i="10"/>
  <c r="Z46" i="10"/>
  <c r="Z47" i="10"/>
  <c r="X17" i="8"/>
  <c r="Z48" i="10"/>
  <c r="X18" i="8"/>
  <c r="X16" i="8"/>
  <c r="Z53" i="10"/>
  <c r="X21" i="8"/>
  <c r="AA48" i="10"/>
  <c r="Y18" i="8"/>
  <c r="AA45" i="10"/>
  <c r="AA46" i="10"/>
  <c r="AA47" i="10"/>
  <c r="Y17" i="8"/>
  <c r="Y16" i="8"/>
  <c r="AA51" i="10"/>
  <c r="AA52" i="10"/>
  <c r="Y20" i="8"/>
  <c r="AA54" i="10"/>
  <c r="Y22" i="8"/>
  <c r="AA39" i="10"/>
  <c r="AA40" i="10"/>
  <c r="AA41" i="10"/>
  <c r="Y13" i="8"/>
  <c r="Y12" i="8"/>
  <c r="Y10" i="8"/>
  <c r="AA42" i="10"/>
  <c r="Y14" i="8"/>
  <c r="AN5" i="10"/>
  <c r="AH7" i="10"/>
  <c r="AM8" i="10"/>
  <c r="AG10" i="10"/>
  <c r="AL11" i="10"/>
  <c r="AF13" i="10"/>
  <c r="AC12" i="10"/>
  <c r="AK5" i="10"/>
  <c r="AE7" i="10"/>
  <c r="AJ8" i="10"/>
  <c r="AG4" i="10"/>
  <c r="AE6" i="10"/>
  <c r="AJ7" i="10"/>
  <c r="AD9" i="10"/>
  <c r="AI10" i="10"/>
  <c r="AN11" i="10"/>
  <c r="AH13" i="10"/>
  <c r="AC4" i="10"/>
  <c r="AM5" i="10"/>
  <c r="AG7" i="10"/>
  <c r="AL8" i="10"/>
  <c r="AI9" i="10"/>
  <c r="AN10" i="10"/>
  <c r="AH12" i="10"/>
  <c r="AM13" i="10"/>
  <c r="AE4" i="10"/>
  <c r="AG9" i="10"/>
  <c r="AL10" i="10"/>
  <c r="AF12" i="10"/>
  <c r="AK13" i="10"/>
  <c r="AM4" i="10"/>
  <c r="AF5" i="10"/>
  <c r="AK6" i="10"/>
  <c r="AE8" i="10"/>
  <c r="AD11" i="10"/>
  <c r="AN13" i="10"/>
  <c r="AL4" i="10"/>
  <c r="AM7" i="10"/>
  <c r="AH5" i="10"/>
  <c r="AG8" i="10"/>
  <c r="AK12" i="10"/>
  <c r="AJ6" i="10"/>
  <c r="AJ4" i="10"/>
  <c r="AK11" i="10"/>
  <c r="AC11" i="10"/>
  <c r="AD10" i="10"/>
  <c r="AN12" i="10"/>
  <c r="AB36" i="10"/>
  <c r="Z5" i="8"/>
  <c r="AJ5" i="10"/>
  <c r="AI8" i="10"/>
  <c r="AN9" i="10"/>
  <c r="AM12" i="10"/>
  <c r="AG5" i="10"/>
  <c r="AF8" i="10"/>
  <c r="AL5" i="10"/>
  <c r="AK8" i="10"/>
  <c r="AJ11" i="10"/>
  <c r="AC10" i="10"/>
  <c r="AN6" i="10"/>
  <c r="AE9" i="10"/>
  <c r="AD12" i="10"/>
  <c r="AB38" i="10"/>
  <c r="AH10" i="10"/>
  <c r="AM11" i="10"/>
  <c r="AC13" i="10"/>
  <c r="AK4" i="10"/>
  <c r="AG6" i="10"/>
  <c r="AL7" i="10"/>
  <c r="AF9" i="10"/>
  <c r="AK10" i="10"/>
  <c r="AE12" i="10"/>
  <c r="AJ13" i="10"/>
  <c r="AD4" i="10"/>
  <c r="AD6" i="10"/>
  <c r="AI7" i="10"/>
  <c r="AN8" i="10"/>
  <c r="AD5" i="10"/>
  <c r="AI6" i="10"/>
  <c r="AN7" i="10"/>
  <c r="AH9" i="10"/>
  <c r="AM10" i="10"/>
  <c r="AG12" i="10"/>
  <c r="AL13" i="10"/>
  <c r="AH4" i="10"/>
  <c r="AF6" i="10"/>
  <c r="AK7" i="10"/>
  <c r="AB44" i="10"/>
  <c r="AM9" i="10"/>
  <c r="AG11" i="10"/>
  <c r="AL12" i="10"/>
  <c r="AC7" i="10"/>
  <c r="AN4" i="10"/>
  <c r="AK9" i="10"/>
  <c r="AE11" i="10"/>
  <c r="AJ12" i="10"/>
  <c r="AC5" i="10"/>
  <c r="AF4" i="10"/>
  <c r="AJ9" i="10"/>
  <c r="AI12" i="10"/>
  <c r="AH6" i="10"/>
  <c r="AB35" i="10"/>
  <c r="Z6" i="8"/>
  <c r="AM6" i="10"/>
  <c r="AL9" i="10"/>
  <c r="AF11" i="10"/>
  <c r="AC6" i="10"/>
  <c r="AE5" i="10"/>
  <c r="AD8" i="10"/>
  <c r="AF10" i="10"/>
  <c r="AE13" i="10"/>
  <c r="AI4" i="10"/>
  <c r="AI11" i="10"/>
  <c r="AC9" i="10"/>
  <c r="AD7" i="10"/>
  <c r="AH11" i="10"/>
  <c r="AC8" i="10"/>
  <c r="AL6" i="10"/>
  <c r="AB50" i="10"/>
  <c r="AF7" i="10"/>
  <c r="AE10" i="10"/>
  <c r="AD13" i="10"/>
  <c r="AI5" i="10"/>
  <c r="AH8" i="10"/>
  <c r="AJ10" i="10"/>
  <c r="AI13" i="10"/>
  <c r="Z3" i="8"/>
  <c r="AG13" i="10"/>
  <c r="AL8" i="8"/>
  <c r="AG8" i="8"/>
  <c r="AI8" i="8"/>
  <c r="AC8" i="8"/>
  <c r="AA8" i="8"/>
  <c r="AD8" i="8"/>
  <c r="AB8" i="8"/>
  <c r="AJ8" i="8"/>
  <c r="AF8" i="8"/>
  <c r="AH8" i="8"/>
  <c r="AK8" i="8"/>
  <c r="AE8" i="8"/>
  <c r="AA53" i="10"/>
  <c r="Y21" i="8"/>
  <c r="AJ32" i="10"/>
  <c r="AG32" i="10"/>
  <c r="AK32" i="10"/>
  <c r="AB39" i="10"/>
  <c r="AB40" i="10"/>
  <c r="AB41" i="10"/>
  <c r="Z13" i="8"/>
  <c r="AB42" i="10"/>
  <c r="Z12" i="8"/>
  <c r="Z10" i="8"/>
  <c r="AC30" i="10"/>
  <c r="AA3" i="8"/>
  <c r="AC32" i="10"/>
  <c r="AB54" i="10"/>
  <c r="Z20" i="8"/>
  <c r="AB51" i="10"/>
  <c r="AB52" i="10"/>
  <c r="AF32" i="10"/>
  <c r="AD32" i="10"/>
  <c r="AL32" i="10"/>
  <c r="AB45" i="10"/>
  <c r="AB46" i="10"/>
  <c r="AB47" i="10"/>
  <c r="AB48" i="10"/>
  <c r="Z16" i="8"/>
  <c r="AM32" i="10"/>
  <c r="AI32" i="10"/>
  <c r="AE32" i="10"/>
  <c r="AN32" i="10"/>
  <c r="AH32" i="10"/>
  <c r="AB53" i="10"/>
  <c r="Z21" i="8"/>
  <c r="Z18" i="8"/>
  <c r="AC36" i="10"/>
  <c r="AA5" i="8"/>
  <c r="AC50" i="10"/>
  <c r="AA20" i="8"/>
  <c r="AD30" i="10"/>
  <c r="AB3" i="8"/>
  <c r="AC38" i="10"/>
  <c r="AA12" i="8"/>
  <c r="AA10" i="8"/>
  <c r="AC44" i="10"/>
  <c r="AA16" i="8"/>
  <c r="AC35" i="10"/>
  <c r="AA6" i="8"/>
  <c r="Z22" i="8"/>
  <c r="Z17" i="8"/>
  <c r="Z14" i="8"/>
  <c r="AC54" i="10"/>
  <c r="AA22" i="8"/>
  <c r="AC51" i="10"/>
  <c r="AC52" i="10"/>
  <c r="AC53" i="10"/>
  <c r="AA21" i="8"/>
  <c r="AC45" i="10"/>
  <c r="AC46" i="10"/>
  <c r="AC47" i="10"/>
  <c r="AA17" i="8"/>
  <c r="AC48" i="10"/>
  <c r="AA18" i="8"/>
  <c r="AE30" i="10"/>
  <c r="AC3" i="8"/>
  <c r="AD38" i="10"/>
  <c r="AB12" i="8"/>
  <c r="AB10" i="8"/>
  <c r="AD44" i="10"/>
  <c r="AB16" i="8"/>
  <c r="AD35" i="10"/>
  <c r="AB6" i="8"/>
  <c r="AD36" i="10"/>
  <c r="AB5" i="8"/>
  <c r="AD50" i="10"/>
  <c r="AB20" i="8"/>
  <c r="AC42" i="10"/>
  <c r="AA14" i="8"/>
  <c r="AC39" i="10"/>
  <c r="AC40" i="10"/>
  <c r="AC41" i="10"/>
  <c r="AA13" i="8"/>
  <c r="AD51" i="10"/>
  <c r="AD52" i="10"/>
  <c r="AD53" i="10"/>
  <c r="AB21" i="8"/>
  <c r="AD54" i="10"/>
  <c r="AB22" i="8"/>
  <c r="AD39" i="10"/>
  <c r="AD40" i="10"/>
  <c r="AD41" i="10"/>
  <c r="AB13" i="8"/>
  <c r="AD42" i="10"/>
  <c r="AB14" i="8"/>
  <c r="AE44" i="10"/>
  <c r="AC16" i="8"/>
  <c r="AE36" i="10"/>
  <c r="AC5" i="8"/>
  <c r="AE35" i="10"/>
  <c r="AC6" i="8"/>
  <c r="AE50" i="10"/>
  <c r="AC20" i="8"/>
  <c r="AE38" i="10"/>
  <c r="AC12" i="8"/>
  <c r="AC10" i="8"/>
  <c r="AF30" i="10"/>
  <c r="AD3" i="8"/>
  <c r="AD48" i="10"/>
  <c r="AB18" i="8"/>
  <c r="AD45" i="10"/>
  <c r="AD46" i="10"/>
  <c r="AD47" i="10"/>
  <c r="AB17" i="8"/>
  <c r="AE39" i="10"/>
  <c r="AE40" i="10"/>
  <c r="AE41" i="10"/>
  <c r="AC13" i="8"/>
  <c r="AE42" i="10"/>
  <c r="AC14" i="8"/>
  <c r="AE51" i="10"/>
  <c r="AE52" i="10"/>
  <c r="AE53" i="10"/>
  <c r="AC21" i="8"/>
  <c r="AE54" i="10"/>
  <c r="AC22" i="8"/>
  <c r="AF38" i="10"/>
  <c r="AD12" i="8"/>
  <c r="AD10" i="8"/>
  <c r="AF35" i="10"/>
  <c r="AD6" i="8"/>
  <c r="AF44" i="10"/>
  <c r="AD16" i="8"/>
  <c r="AG30" i="10"/>
  <c r="AE3" i="8"/>
  <c r="AF36" i="10"/>
  <c r="AD5" i="8"/>
  <c r="AF50" i="10"/>
  <c r="AD20" i="8"/>
  <c r="AE48" i="10"/>
  <c r="AC18" i="8"/>
  <c r="AE45" i="10"/>
  <c r="AE46" i="10"/>
  <c r="AE47" i="10"/>
  <c r="AC17" i="8"/>
  <c r="AG38" i="10"/>
  <c r="AE12" i="8"/>
  <c r="AE10" i="8"/>
  <c r="AG35" i="10"/>
  <c r="AE6" i="8"/>
  <c r="AG50" i="10"/>
  <c r="AE20" i="8"/>
  <c r="AH30" i="10"/>
  <c r="AF3" i="8"/>
  <c r="AG36" i="10"/>
  <c r="AE5" i="8"/>
  <c r="AG44" i="10"/>
  <c r="AE16" i="8"/>
  <c r="AF51" i="10"/>
  <c r="AF52" i="10"/>
  <c r="AF53" i="10"/>
  <c r="AD21" i="8"/>
  <c r="AF54" i="10"/>
  <c r="AD22" i="8"/>
  <c r="AF45" i="10"/>
  <c r="AF46" i="10"/>
  <c r="AF47" i="10"/>
  <c r="AD17" i="8"/>
  <c r="AF48" i="10"/>
  <c r="AD18" i="8"/>
  <c r="AF42" i="10"/>
  <c r="AD14" i="8"/>
  <c r="AF39" i="10"/>
  <c r="AF40" i="10"/>
  <c r="AF41" i="10"/>
  <c r="AD13" i="8"/>
  <c r="AG51" i="10"/>
  <c r="AG52" i="10"/>
  <c r="AG53" i="10"/>
  <c r="AE21" i="8"/>
  <c r="AG54" i="10"/>
  <c r="AE22" i="8"/>
  <c r="AG45" i="10"/>
  <c r="AG46" i="10"/>
  <c r="AG47" i="10"/>
  <c r="AE17" i="8"/>
  <c r="AG48" i="10"/>
  <c r="AE18" i="8"/>
  <c r="AH38" i="10"/>
  <c r="AF12" i="8"/>
  <c r="AF10" i="8"/>
  <c r="AH44" i="10"/>
  <c r="AF16" i="8"/>
  <c r="AH35" i="10"/>
  <c r="AF6" i="8"/>
  <c r="AH50" i="10"/>
  <c r="AF20" i="8"/>
  <c r="AH36" i="10"/>
  <c r="AF5" i="8"/>
  <c r="AI30" i="10"/>
  <c r="AG3" i="8"/>
  <c r="AG42" i="10"/>
  <c r="AE14" i="8"/>
  <c r="AG39" i="10"/>
  <c r="AG40" i="10"/>
  <c r="AG41" i="10"/>
  <c r="AE13" i="8"/>
  <c r="AJ30" i="10"/>
  <c r="AH3" i="8"/>
  <c r="AI35" i="10"/>
  <c r="AG6" i="8"/>
  <c r="AI38" i="10"/>
  <c r="AG12" i="8"/>
  <c r="AG10" i="8"/>
  <c r="AI44" i="10"/>
  <c r="AG16" i="8"/>
  <c r="AI36" i="10"/>
  <c r="AG5" i="8"/>
  <c r="AI50" i="10"/>
  <c r="AG20" i="8"/>
  <c r="AH42" i="10"/>
  <c r="AF14" i="8"/>
  <c r="AH39" i="10"/>
  <c r="AH40" i="10"/>
  <c r="AH41" i="10"/>
  <c r="AF13" i="8"/>
  <c r="AH51" i="10"/>
  <c r="AH52" i="10"/>
  <c r="AH53" i="10"/>
  <c r="AF21" i="8"/>
  <c r="AH54" i="10"/>
  <c r="AF22" i="8"/>
  <c r="AH48" i="10"/>
  <c r="AF18" i="8"/>
  <c r="AH45" i="10"/>
  <c r="AH46" i="10"/>
  <c r="AH47" i="10"/>
  <c r="AF17" i="8"/>
  <c r="AI42" i="10"/>
  <c r="AG14" i="8"/>
  <c r="AI39" i="10"/>
  <c r="AI40" i="10"/>
  <c r="AI41" i="10"/>
  <c r="AG13" i="8"/>
  <c r="AI54" i="10"/>
  <c r="AG22" i="8"/>
  <c r="AI51" i="10"/>
  <c r="AI52" i="10"/>
  <c r="AI53" i="10"/>
  <c r="AG21" i="8"/>
  <c r="AI45" i="10"/>
  <c r="AI46" i="10"/>
  <c r="AI47" i="10"/>
  <c r="AG17" i="8"/>
  <c r="AI48" i="10"/>
  <c r="AG18" i="8"/>
  <c r="AJ38" i="10"/>
  <c r="AH12" i="8"/>
  <c r="AH10" i="8"/>
  <c r="AJ35" i="10"/>
  <c r="AH6" i="8"/>
  <c r="AJ44" i="10"/>
  <c r="AH16" i="8"/>
  <c r="AJ50" i="10"/>
  <c r="AH20" i="8"/>
  <c r="AK30" i="10"/>
  <c r="AI3" i="8"/>
  <c r="AJ36" i="10"/>
  <c r="AH5" i="8"/>
  <c r="AL30" i="10"/>
  <c r="AJ3" i="8"/>
  <c r="AK50" i="10"/>
  <c r="AI20" i="8"/>
  <c r="AK44" i="10"/>
  <c r="AI16" i="8"/>
  <c r="AK36" i="10"/>
  <c r="AI5" i="8"/>
  <c r="AK38" i="10"/>
  <c r="AI12" i="8"/>
  <c r="AI10" i="8"/>
  <c r="AK35" i="10"/>
  <c r="AI6" i="8"/>
  <c r="AJ42" i="10"/>
  <c r="AH14" i="8"/>
  <c r="AJ39" i="10"/>
  <c r="AJ40" i="10"/>
  <c r="AJ41" i="10"/>
  <c r="AH13" i="8"/>
  <c r="AJ45" i="10"/>
  <c r="AJ46" i="10"/>
  <c r="AJ47" i="10"/>
  <c r="AH17" i="8"/>
  <c r="AJ48" i="10"/>
  <c r="AH18" i="8"/>
  <c r="AJ54" i="10"/>
  <c r="AH22" i="8"/>
  <c r="AJ51" i="10"/>
  <c r="AJ52" i="10"/>
  <c r="AJ53" i="10"/>
  <c r="AH21" i="8"/>
  <c r="AK48" i="10"/>
  <c r="AI18" i="8"/>
  <c r="AK45" i="10"/>
  <c r="AK46" i="10"/>
  <c r="AK47" i="10"/>
  <c r="AI17" i="8"/>
  <c r="AK51" i="10"/>
  <c r="AK52" i="10"/>
  <c r="AK53" i="10"/>
  <c r="AI21" i="8"/>
  <c r="AK54" i="10"/>
  <c r="AI22" i="8"/>
  <c r="AK39" i="10"/>
  <c r="AK40" i="10"/>
  <c r="AK41" i="10"/>
  <c r="AI13" i="8"/>
  <c r="AK42" i="10"/>
  <c r="AI14" i="8"/>
  <c r="AL36" i="10"/>
  <c r="AJ5" i="8"/>
  <c r="AM30" i="10"/>
  <c r="AK3" i="8"/>
  <c r="AL50" i="10"/>
  <c r="AJ20" i="8"/>
  <c r="AL44" i="10"/>
  <c r="AJ16" i="8"/>
  <c r="AL38" i="10"/>
  <c r="AJ12" i="8"/>
  <c r="AJ10" i="8"/>
  <c r="AL35" i="10"/>
  <c r="AJ6" i="8"/>
  <c r="AL48" i="10"/>
  <c r="AJ18" i="8"/>
  <c r="AL45" i="10"/>
  <c r="AL46" i="10"/>
  <c r="AL47" i="10"/>
  <c r="AJ17" i="8"/>
  <c r="AL54" i="10"/>
  <c r="AJ22" i="8"/>
  <c r="AL51" i="10"/>
  <c r="AL52" i="10"/>
  <c r="AL53" i="10"/>
  <c r="AJ21" i="8"/>
  <c r="AM35" i="10"/>
  <c r="AK6" i="8"/>
  <c r="AM38" i="10"/>
  <c r="AK12" i="8"/>
  <c r="AK10" i="8"/>
  <c r="AM50" i="10"/>
  <c r="AK20" i="8"/>
  <c r="AM36" i="10"/>
  <c r="AK5" i="8"/>
  <c r="AM44" i="10"/>
  <c r="AK16" i="8"/>
  <c r="AN30" i="10"/>
  <c r="AL3" i="8"/>
  <c r="AL42" i="10"/>
  <c r="AJ14" i="8"/>
  <c r="AL39" i="10"/>
  <c r="AL40" i="10"/>
  <c r="AL41" i="10"/>
  <c r="AJ13" i="8"/>
  <c r="B4" i="16"/>
  <c r="B4" i="15"/>
  <c r="AM54" i="10"/>
  <c r="AK22" i="8"/>
  <c r="AM51" i="10"/>
  <c r="AM52" i="10"/>
  <c r="AM53" i="10"/>
  <c r="AK21" i="8"/>
  <c r="AM42" i="10"/>
  <c r="AK14" i="8"/>
  <c r="AM39" i="10"/>
  <c r="AM40" i="10"/>
  <c r="AM41" i="10"/>
  <c r="AK13" i="8"/>
  <c r="AM48" i="10"/>
  <c r="AK18" i="8"/>
  <c r="AM45" i="10"/>
  <c r="AM46" i="10"/>
  <c r="AM47" i="10"/>
  <c r="AK17" i="8"/>
  <c r="AN38" i="10"/>
  <c r="AL12" i="8"/>
  <c r="AL10" i="8"/>
  <c r="AN35" i="10"/>
  <c r="AL6" i="8"/>
  <c r="AN50" i="10"/>
  <c r="AL20" i="8"/>
  <c r="AN36" i="10"/>
  <c r="AL5" i="8"/>
  <c r="AN44" i="10"/>
  <c r="AL16" i="8"/>
  <c r="B12" i="15"/>
  <c r="C14" i="15"/>
  <c r="B20" i="15"/>
  <c r="B13" i="15"/>
  <c r="B15" i="15"/>
  <c r="E23" i="16"/>
  <c r="E47" i="16"/>
  <c r="E49" i="16"/>
  <c r="E16" i="16"/>
  <c r="E39" i="16"/>
  <c r="E40" i="16"/>
  <c r="E11" i="16"/>
  <c r="E13" i="16"/>
  <c r="E44" i="16"/>
  <c r="E45" i="16"/>
  <c r="E30" i="16"/>
  <c r="E15" i="16"/>
  <c r="E19" i="16"/>
  <c r="E20" i="16"/>
  <c r="E32" i="16"/>
  <c r="E37" i="16"/>
  <c r="E24" i="16"/>
  <c r="E25" i="16"/>
  <c r="E31" i="16"/>
  <c r="E10" i="16"/>
  <c r="E22" i="16"/>
  <c r="E41" i="16"/>
  <c r="E50" i="16"/>
  <c r="E35" i="16"/>
  <c r="E12" i="16"/>
  <c r="E27" i="16"/>
  <c r="E46" i="16"/>
  <c r="E34" i="16"/>
  <c r="E18" i="16"/>
  <c r="E42" i="16"/>
  <c r="E29" i="16"/>
  <c r="E51" i="16"/>
  <c r="E36" i="16"/>
  <c r="AN51" i="10"/>
  <c r="AN52" i="10"/>
  <c r="AN54" i="10"/>
  <c r="AL22" i="8"/>
  <c r="AN45" i="10"/>
  <c r="AN46" i="10"/>
  <c r="AN47" i="10"/>
  <c r="AL17" i="8"/>
  <c r="AN48" i="10"/>
  <c r="AL18" i="8"/>
  <c r="AN42" i="10"/>
  <c r="AL14" i="8"/>
  <c r="AN39" i="10"/>
  <c r="AN40" i="10"/>
  <c r="AN41" i="10"/>
  <c r="AL13" i="8"/>
  <c r="E53" i="16"/>
  <c r="B5" i="16"/>
  <c r="C15" i="15"/>
  <c r="C16" i="15"/>
  <c r="B21" i="15"/>
  <c r="B16" i="15"/>
  <c r="B22" i="15"/>
  <c r="C13" i="15"/>
  <c r="B19" i="15"/>
  <c r="B18" i="15"/>
  <c r="C12" i="15"/>
  <c r="AN53" i="10"/>
  <c r="AL21" i="8"/>
</calcChain>
</file>

<file path=xl/sharedStrings.xml><?xml version="1.0" encoding="utf-8"?>
<sst xmlns="http://schemas.openxmlformats.org/spreadsheetml/2006/main" count="191" uniqueCount="148">
  <si>
    <t>Year</t>
  </si>
  <si>
    <t>Month</t>
  </si>
  <si>
    <t>Sunrise</t>
  </si>
  <si>
    <t>Landrush</t>
  </si>
  <si>
    <t>Create Seasonality</t>
  </si>
  <si>
    <t>Year 2 Growth</t>
  </si>
  <si>
    <t>Year 3 Growth</t>
  </si>
  <si>
    <t>Estimated Domains in Year 1</t>
  </si>
  <si>
    <t>Estimated Domains in Month 1</t>
  </si>
  <si>
    <t>Drop Offs</t>
  </si>
  <si>
    <t>Total Domains</t>
  </si>
  <si>
    <t>Renewal Rate</t>
  </si>
  <si>
    <t>Total Domain Years</t>
  </si>
  <si>
    <t>Year Create</t>
  </si>
  <si>
    <t>Year Renew</t>
  </si>
  <si>
    <t>NA</t>
  </si>
  <si>
    <t>Est. SRS Transactions</t>
  </si>
  <si>
    <t>Est. DNS Queries</t>
  </si>
  <si>
    <t>Est. WhoIs Queries</t>
  </si>
  <si>
    <t>Est. Number Hosts</t>
  </si>
  <si>
    <t>Est. Number Contacts</t>
  </si>
  <si>
    <t>Contacts / Domain</t>
  </si>
  <si>
    <t>Hosts / Domain</t>
  </si>
  <si>
    <t>SRS Tx / Domain</t>
  </si>
  <si>
    <t>WhoIs Tx / Domain</t>
  </si>
  <si>
    <t>DNS Tx / Domain</t>
  </si>
  <si>
    <t>Peak SRS/WhoIs Day</t>
  </si>
  <si>
    <t>Peak SRS/WhoIs 5 min</t>
  </si>
  <si>
    <t>Peak DNS Day</t>
  </si>
  <si>
    <t>Peak DNS 5 min</t>
  </si>
  <si>
    <t>Est. SRS Peak Day</t>
  </si>
  <si>
    <t>Est. SRS Peak TPS</t>
  </si>
  <si>
    <t>Est. SRS Avg. TPS</t>
  </si>
  <si>
    <t>Est. SRS Peak 5 min</t>
  </si>
  <si>
    <t>Est. WhoIs Peak Day</t>
  </si>
  <si>
    <t>Est. WhoIs Peak 5min</t>
  </si>
  <si>
    <t>Est. WhoIs Peak TPS</t>
  </si>
  <si>
    <t>Est. WhoIs Avg. TPS</t>
  </si>
  <si>
    <t>Est. DNS Peak QPS</t>
  </si>
  <si>
    <t>Est. DNS Avg. QPS</t>
  </si>
  <si>
    <t>Est. DNS Peak 5min</t>
  </si>
  <si>
    <t>Est. DNS Peak Day</t>
  </si>
  <si>
    <t>SRS Peak TPS</t>
  </si>
  <si>
    <t>SRS Average TPS</t>
  </si>
  <si>
    <t>WhoIs Peak TPS</t>
  </si>
  <si>
    <t>WhoIs Average TPS</t>
  </si>
  <si>
    <t>DNS Average QPS</t>
  </si>
  <si>
    <t>DNS Peak QPS</t>
  </si>
  <si>
    <t>Sunrise &amp; Landrush</t>
  </si>
  <si>
    <t>1 Year Registrations</t>
  </si>
  <si>
    <t>2 Year Registrations</t>
  </si>
  <si>
    <t>3 Year Registrations</t>
  </si>
  <si>
    <t>4 Year Registrations</t>
  </si>
  <si>
    <t>5 Year Registrations</t>
  </si>
  <si>
    <t>6 Year Registrations</t>
  </si>
  <si>
    <t>7 Year Registrations</t>
  </si>
  <si>
    <t>8 Year Registrations</t>
  </si>
  <si>
    <t>9 Year Registrations</t>
  </si>
  <si>
    <t>10 Year Registrations</t>
  </si>
  <si>
    <t>Distribution</t>
  </si>
  <si>
    <t>On-Going</t>
  </si>
  <si>
    <t>Volume Data</t>
  </si>
  <si>
    <t>Total Contacts</t>
  </si>
  <si>
    <t>Total Hosts</t>
  </si>
  <si>
    <t>Total SRS Transactions</t>
  </si>
  <si>
    <t>SRS Other Transactions</t>
  </si>
  <si>
    <t>Total WhoIs Transactions</t>
  </si>
  <si>
    <t>Total DNS Queries</t>
  </si>
  <si>
    <t>SRS Domain Creates</t>
  </si>
  <si>
    <t>SRS Domain Renews</t>
  </si>
  <si>
    <t>Sunrise
&amp; Landrush</t>
  </si>
  <si>
    <t>Capacity of ARI platform - Domains</t>
  </si>
  <si>
    <t>Working Days a Year</t>
  </si>
  <si>
    <t>Calculate TLD Registry Resource Allocation Requirements</t>
  </si>
  <si>
    <t>ARI Platform Domain Name Capacity</t>
  </si>
  <si>
    <t>TLD Maximum Predicted Domain Names</t>
  </si>
  <si>
    <t>Total Monthly Transaction</t>
  </si>
  <si>
    <t>Peak (TPS)</t>
  </si>
  <si>
    <t>ARI Designed Monthly SRS Tx Capacity*</t>
  </si>
  <si>
    <t>ARI Designed Monthly WhoIs Tx Capacity*</t>
  </si>
  <si>
    <t>TLD Maximum Predicted Monthly SRS Utilisation</t>
  </si>
  <si>
    <t>TLD Maximum Predicted Monthly WhoIs Utilisation</t>
  </si>
  <si>
    <t>TLD Maximum Predicted Monthly DNS Utilisation</t>
  </si>
  <si>
    <t>TLD Maximum Predicted Monthly DNS Utilisation (10x factor for DDOS)</t>
  </si>
  <si>
    <t>TLD Maximum Predicted Monthly SRS Utilisation (%)</t>
  </si>
  <si>
    <t>of ARI platform to be allocated</t>
  </si>
  <si>
    <t>TLD Maximum Predicted Monthly WhoIs Utilisation (%)</t>
  </si>
  <si>
    <t>TLD Maximum Predicted Monthly DNS Utilisation (%)</t>
  </si>
  <si>
    <t>TLD Maximum Predicted Monthly DNS Utilisation (10x factor for DDOS) (%)</t>
  </si>
  <si>
    <t>Note: Predictions are also conservation due to calaculations used</t>
  </si>
  <si>
    <t>Calculate TLD Staff Resource Allocation Requirements</t>
  </si>
  <si>
    <t>TLD Overall Resource Usage</t>
  </si>
  <si>
    <t>Staff</t>
  </si>
  <si>
    <t>Qty</t>
  </si>
  <si>
    <t>Time dedicated to Registry Operations</t>
  </si>
  <si>
    <t>Peak Resource Utilsation of this TLD</t>
  </si>
  <si>
    <t>%</t>
  </si>
  <si>
    <t>People Days (Yearly)</t>
  </si>
  <si>
    <t>Executive</t>
  </si>
  <si>
    <t>Chief Executive Officer</t>
  </si>
  <si>
    <t>Chief Technical Officer</t>
  </si>
  <si>
    <t>Chief Operation Officer</t>
  </si>
  <si>
    <t>Chief Stratergy Officer</t>
  </si>
  <si>
    <t>Client Services</t>
  </si>
  <si>
    <t>Client Services Manager</t>
  </si>
  <si>
    <t>Client Services Officer</t>
  </si>
  <si>
    <t>Finance</t>
  </si>
  <si>
    <t>Financial Controller</t>
  </si>
  <si>
    <t>Accountant</t>
  </si>
  <si>
    <t>Book Keeper</t>
  </si>
  <si>
    <t>Products &amp; Consulting</t>
  </si>
  <si>
    <t>Products &amp; Consulting Manager</t>
  </si>
  <si>
    <t>Product Manager</t>
  </si>
  <si>
    <t>Technical Product Manager</t>
  </si>
  <si>
    <t>Domain Name Industry Consultant</t>
  </si>
  <si>
    <t>Production Support</t>
  </si>
  <si>
    <t>Production Support Manager</t>
  </si>
  <si>
    <t>Service Desk</t>
  </si>
  <si>
    <t>Level 1 Support Team Lead</t>
  </si>
  <si>
    <t>Customer Support Representative (Level 1 Support)</t>
  </si>
  <si>
    <t>Level 2 Support Team Lead</t>
  </si>
  <si>
    <t>Registry Specialists (Level 2 Support)</t>
  </si>
  <si>
    <t>Operations</t>
  </si>
  <si>
    <t>Operations Team Lead</t>
  </si>
  <si>
    <t>Systems Administrators</t>
  </si>
  <si>
    <t>Database Administrators</t>
  </si>
  <si>
    <t>Network Engineers</t>
  </si>
  <si>
    <t>Implementation</t>
  </si>
  <si>
    <t>Project Manager</t>
  </si>
  <si>
    <t>Development</t>
  </si>
  <si>
    <t>Development Manager</t>
  </si>
  <si>
    <t>Business Analyst</t>
  </si>
  <si>
    <t>Developer</t>
  </si>
  <si>
    <t>Quality Analyst</t>
  </si>
  <si>
    <t>Policy &amp; Compliance</t>
  </si>
  <si>
    <t>Legal Manager</t>
  </si>
  <si>
    <t>Legal Counsel</t>
  </si>
  <si>
    <t>Policy Compliance Officer</t>
  </si>
  <si>
    <t>Totals</t>
  </si>
  <si>
    <t>DNS Query Capacity</t>
  </si>
  <si>
    <t>Capacity of ARI Staff - Size of system they can manage</t>
  </si>
  <si>
    <t>ARI Staff Domain Name Capacity</t>
  </si>
  <si>
    <t>Peak DNS Updates/second</t>
  </si>
  <si>
    <t>ARI Designed DNS Update Capacity</t>
  </si>
  <si>
    <t>ARI Designed Monthly DNS Tx Capacity*</t>
  </si>
  <si>
    <t>TLD Maximum Predicted Monthly DNS Update Utilisation</t>
  </si>
  <si>
    <t>TLD Maximum Predicted Monthly DNS Update Utilisation (%)</t>
  </si>
  <si>
    <t>*Real system capacity exceeds designed capacity due to conservative nature of calculations used and capacity only reported as 50% of real capacity (10% for DNS)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</si>
</sst>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_-* #,##0.0_-;\-* #,##0.0_-;_-* &quot;-&quot;??_-;_-@_-"/>
    <numFmt numFmtId="167" formatCode="_-* #,##0_-;\-* #,##0_-;_-* &quot;-&quot;??_-;_-@_-"/>
    <numFmt numFmtId="168" formatCode="0.0%"/>
    <numFmt numFmtId="169" formatCode="0.0000%"/>
    <numFmt numFmtId="170" formatCode="0.00000%"/>
    <numFmt numFmtId="171" formatCode="_(* #,##0_);_(* \(#,##0\);_(* &quot;-&quot;??_);_(@_)"/>
  </numFmts>
  <fonts count="12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3">
    <xf numFmtId="0" fontId="0" fillId="0" borderId="0"/>
    <xf numFmtId="165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" fillId="0" borderId="0"/>
    <xf numFmtId="43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" fillId="0" borderId="0"/>
    <xf numFmtId="9" fontId="3" fillId="0" borderId="0" applyFont="0" applyFill="0" applyBorder="0" applyAlignment="0" applyProtection="0"/>
  </cellStyleXfs>
  <cellXfs count="63">
    <xf numFmtId="0" fontId="0" fillId="0" borderId="0" xfId="0"/>
    <xf numFmtId="0" fontId="0" fillId="2" borderId="0" xfId="0" applyFill="1"/>
    <xf numFmtId="9" fontId="0" fillId="0" borderId="0" xfId="2" applyFont="1"/>
    <xf numFmtId="1" fontId="0" fillId="0" borderId="0" xfId="0" applyNumberFormat="1"/>
    <xf numFmtId="0" fontId="0" fillId="3" borderId="0" xfId="0" applyFill="1"/>
    <xf numFmtId="166" fontId="0" fillId="0" borderId="0" xfId="1" applyNumberFormat="1" applyFont="1"/>
    <xf numFmtId="167" fontId="0" fillId="0" borderId="0" xfId="1" applyNumberFormat="1" applyFont="1"/>
    <xf numFmtId="164" fontId="0" fillId="0" borderId="0" xfId="0" applyNumberFormat="1"/>
    <xf numFmtId="0" fontId="0" fillId="0" borderId="0" xfId="0" applyFill="1"/>
    <xf numFmtId="0" fontId="0" fillId="5" borderId="0" xfId="0" applyFill="1"/>
    <xf numFmtId="9" fontId="0" fillId="6" borderId="0" xfId="2" applyFont="1" applyFill="1"/>
    <xf numFmtId="0" fontId="7" fillId="0" borderId="0" xfId="0" applyFont="1"/>
    <xf numFmtId="0" fontId="7" fillId="0" borderId="1" xfId="0" applyFont="1" applyBorder="1"/>
    <xf numFmtId="0" fontId="0" fillId="0" borderId="1" xfId="0" applyBorder="1"/>
    <xf numFmtId="167" fontId="0" fillId="4" borderId="1" xfId="1" applyNumberFormat="1" applyFont="1" applyFill="1" applyBorder="1"/>
    <xf numFmtId="10" fontId="0" fillId="4" borderId="1" xfId="2" applyNumberFormat="1" applyFont="1" applyFill="1" applyBorder="1"/>
    <xf numFmtId="9" fontId="0" fillId="4" borderId="1" xfId="2" applyFont="1" applyFill="1" applyBorder="1"/>
    <xf numFmtId="0" fontId="7" fillId="0" borderId="0" xfId="0" applyFont="1" applyAlignment="1">
      <alignment wrapText="1"/>
    </xf>
    <xf numFmtId="165" fontId="0" fillId="0" borderId="0" xfId="1" applyNumberFormat="1" applyFont="1"/>
    <xf numFmtId="165" fontId="0" fillId="0" borderId="0" xfId="0" applyNumberFormat="1"/>
    <xf numFmtId="168" fontId="0" fillId="6" borderId="0" xfId="2" applyNumberFormat="1" applyFont="1" applyFill="1"/>
    <xf numFmtId="0" fontId="3" fillId="0" borderId="0" xfId="0" applyFont="1"/>
    <xf numFmtId="167" fontId="0" fillId="7" borderId="0" xfId="50" applyNumberFormat="1" applyFont="1" applyFill="1"/>
    <xf numFmtId="0" fontId="0" fillId="7" borderId="0" xfId="0" applyFill="1"/>
    <xf numFmtId="0" fontId="3" fillId="0" borderId="0" xfId="51"/>
    <xf numFmtId="0" fontId="9" fillId="0" borderId="0" xfId="51" applyFont="1"/>
    <xf numFmtId="167" fontId="0" fillId="0" borderId="0" xfId="50" applyNumberFormat="1" applyFont="1"/>
    <xf numFmtId="167" fontId="3" fillId="0" borderId="0" xfId="51" applyNumberFormat="1"/>
    <xf numFmtId="0" fontId="9" fillId="0" borderId="0" xfId="51" applyFont="1" applyFill="1"/>
    <xf numFmtId="3" fontId="3" fillId="0" borderId="0" xfId="51" applyNumberFormat="1" applyFill="1"/>
    <xf numFmtId="167" fontId="0" fillId="0" borderId="0" xfId="50" applyNumberFormat="1" applyFont="1" applyFill="1"/>
    <xf numFmtId="167" fontId="3" fillId="0" borderId="0" xfId="51" applyNumberFormat="1" applyFill="1"/>
    <xf numFmtId="166" fontId="0" fillId="0" borderId="0" xfId="50" applyNumberFormat="1" applyFont="1"/>
    <xf numFmtId="9" fontId="0" fillId="0" borderId="0" xfId="52" applyFont="1" applyFill="1"/>
    <xf numFmtId="165" fontId="3" fillId="0" borderId="0" xfId="51" applyNumberFormat="1"/>
    <xf numFmtId="0" fontId="10" fillId="0" borderId="0" xfId="51" applyFont="1"/>
    <xf numFmtId="0" fontId="9" fillId="0" borderId="0" xfId="51" applyFont="1" applyAlignment="1"/>
    <xf numFmtId="9" fontId="0" fillId="0" borderId="0" xfId="52" applyFont="1"/>
    <xf numFmtId="0" fontId="11" fillId="0" borderId="1" xfId="51" applyFont="1" applyBorder="1" applyAlignment="1">
      <alignment horizontal="center" vertical="center" wrapText="1"/>
    </xf>
    <xf numFmtId="9" fontId="11" fillId="0" borderId="1" xfId="52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  <xf numFmtId="0" fontId="9" fillId="0" borderId="1" xfId="51" applyFont="1" applyBorder="1"/>
    <xf numFmtId="0" fontId="3" fillId="0" borderId="1" xfId="51" applyBorder="1"/>
    <xf numFmtId="9" fontId="0" fillId="0" borderId="1" xfId="52" applyFont="1" applyBorder="1"/>
    <xf numFmtId="166" fontId="0" fillId="0" borderId="1" xfId="50" applyNumberFormat="1" applyFont="1" applyBorder="1"/>
    <xf numFmtId="166" fontId="3" fillId="0" borderId="1" xfId="51" applyNumberFormat="1" applyBorder="1"/>
    <xf numFmtId="0" fontId="10" fillId="0" borderId="1" xfId="51" applyFont="1" applyBorder="1"/>
    <xf numFmtId="0" fontId="9" fillId="0" borderId="1" xfId="51" applyFont="1" applyFill="1" applyBorder="1"/>
    <xf numFmtId="167" fontId="0" fillId="0" borderId="1" xfId="50" applyNumberFormat="1" applyFont="1" applyBorder="1"/>
    <xf numFmtId="166" fontId="3" fillId="0" borderId="1" xfId="51" applyNumberFormat="1" applyFill="1" applyBorder="1"/>
    <xf numFmtId="167" fontId="3" fillId="7" borderId="0" xfId="51" applyNumberFormat="1" applyFill="1"/>
    <xf numFmtId="0" fontId="2" fillId="0" borderId="0" xfId="0" applyFont="1"/>
    <xf numFmtId="167" fontId="0" fillId="6" borderId="0" xfId="1" applyNumberFormat="1" applyFont="1" applyFill="1"/>
    <xf numFmtId="167" fontId="0" fillId="0" borderId="0" xfId="50" applyNumberFormat="1" applyFont="1" applyFill="1" applyAlignment="1">
      <alignment horizontal="right"/>
    </xf>
    <xf numFmtId="167" fontId="1" fillId="0" borderId="0" xfId="51" applyNumberFormat="1" applyFont="1" applyAlignment="1">
      <alignment horizontal="right"/>
    </xf>
    <xf numFmtId="169" fontId="0" fillId="0" borderId="0" xfId="52" applyNumberFormat="1" applyFont="1"/>
    <xf numFmtId="170" fontId="10" fillId="0" borderId="0" xfId="52" applyNumberFormat="1" applyFont="1"/>
    <xf numFmtId="170" fontId="0" fillId="0" borderId="0" xfId="52" applyNumberFormat="1" applyFont="1"/>
    <xf numFmtId="171" fontId="0" fillId="4" borderId="1" xfId="1" applyNumberFormat="1" applyFont="1" applyFill="1" applyBorder="1"/>
    <xf numFmtId="1" fontId="0" fillId="4" borderId="1" xfId="0" applyNumberFormat="1" applyFill="1" applyBorder="1"/>
    <xf numFmtId="0" fontId="9" fillId="0" borderId="0" xfId="51" applyFont="1" applyAlignment="1">
      <alignment horizontal="center"/>
    </xf>
    <xf numFmtId="0" fontId="11" fillId="0" borderId="1" xfId="51" applyFont="1" applyBorder="1" applyAlignment="1">
      <alignment horizontal="center" vertical="center"/>
    </xf>
    <xf numFmtId="9" fontId="11" fillId="0" borderId="1" xfId="52" applyFont="1" applyBorder="1" applyAlignment="1">
      <alignment horizontal="center" vertical="center" wrapText="1"/>
    </xf>
  </cellXfs>
  <cellStyles count="53">
    <cellStyle name="Comma" xfId="1" builtinId="3"/>
    <cellStyle name="Comma 2" xfId="48"/>
    <cellStyle name="Comma 3" xfId="50"/>
    <cellStyle name="Currency 2" xfId="49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Normal" xfId="0" builtinId="0"/>
    <cellStyle name="Normal 2" xfId="47"/>
    <cellStyle name="Normal 3" xfId="51"/>
    <cellStyle name="Percent" xfId="2" builtinId="5"/>
    <cellStyle name="Percent 2" xfId="52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theme" Target="theme/theme1.xml"/><Relationship Id="rId8" Type="http://schemas.openxmlformats.org/officeDocument/2006/relationships/styles" Target="styles.xml"/><Relationship Id="rId9" Type="http://schemas.openxmlformats.org/officeDocument/2006/relationships/sharedStrings" Target="sharedStrings.xml"/><Relationship Id="rId10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tabSelected="1" workbookViewId="0">
      <selection activeCell="A2" sqref="A2"/>
    </sheetView>
  </sheetViews>
  <sheetFormatPr baseColWidth="10" defaultColWidth="8.83203125" defaultRowHeight="15" x14ac:dyDescent="0"/>
  <cols>
    <col min="1" max="1" width="26.33203125" bestFit="1" customWidth="1"/>
    <col min="2" max="2" width="12.1640625" bestFit="1" customWidth="1"/>
    <col min="3" max="3" width="16.83203125" customWidth="1"/>
  </cols>
  <sheetData>
    <row r="1" spans="1:3">
      <c r="A1" s="11" t="s">
        <v>48</v>
      </c>
    </row>
    <row r="2" spans="1:3">
      <c r="A2" s="13"/>
      <c r="B2" s="12" t="s">
        <v>2</v>
      </c>
      <c r="C2" s="12" t="s">
        <v>3</v>
      </c>
    </row>
    <row r="3" spans="1:3">
      <c r="A3" s="13" t="s">
        <v>49</v>
      </c>
      <c r="B3" s="59">
        <f>B$13*$B16</f>
        <v>90</v>
      </c>
      <c r="C3" s="59">
        <f>C$13*$B16</f>
        <v>90</v>
      </c>
    </row>
    <row r="4" spans="1:3">
      <c r="A4" s="13" t="s">
        <v>50</v>
      </c>
      <c r="B4" s="59">
        <f t="shared" ref="B4:C12" si="0">B$13*$B17</f>
        <v>10</v>
      </c>
      <c r="C4" s="59">
        <f t="shared" si="0"/>
        <v>10</v>
      </c>
    </row>
    <row r="5" spans="1:3">
      <c r="A5" s="13" t="s">
        <v>51</v>
      </c>
      <c r="B5" s="59">
        <f t="shared" si="0"/>
        <v>0</v>
      </c>
      <c r="C5" s="59">
        <f t="shared" si="0"/>
        <v>0</v>
      </c>
    </row>
    <row r="6" spans="1:3">
      <c r="A6" s="13" t="s">
        <v>52</v>
      </c>
      <c r="B6" s="59">
        <f t="shared" si="0"/>
        <v>0</v>
      </c>
      <c r="C6" s="59">
        <f t="shared" si="0"/>
        <v>0</v>
      </c>
    </row>
    <row r="7" spans="1:3">
      <c r="A7" s="13" t="s">
        <v>53</v>
      </c>
      <c r="B7" s="59">
        <f t="shared" si="0"/>
        <v>0</v>
      </c>
      <c r="C7" s="59">
        <f t="shared" si="0"/>
        <v>0</v>
      </c>
    </row>
    <row r="8" spans="1:3">
      <c r="A8" s="13" t="s">
        <v>54</v>
      </c>
      <c r="B8" s="59">
        <f t="shared" si="0"/>
        <v>0</v>
      </c>
      <c r="C8" s="59">
        <f t="shared" si="0"/>
        <v>0</v>
      </c>
    </row>
    <row r="9" spans="1:3">
      <c r="A9" s="13" t="s">
        <v>55</v>
      </c>
      <c r="B9" s="59">
        <f t="shared" si="0"/>
        <v>0</v>
      </c>
      <c r="C9" s="59">
        <f t="shared" si="0"/>
        <v>0</v>
      </c>
    </row>
    <row r="10" spans="1:3">
      <c r="A10" s="13" t="s">
        <v>56</v>
      </c>
      <c r="B10" s="59">
        <f t="shared" si="0"/>
        <v>0</v>
      </c>
      <c r="C10" s="59">
        <f t="shared" si="0"/>
        <v>0</v>
      </c>
    </row>
    <row r="11" spans="1:3">
      <c r="A11" s="13" t="s">
        <v>57</v>
      </c>
      <c r="B11" s="59">
        <f t="shared" si="0"/>
        <v>0</v>
      </c>
      <c r="C11" s="59">
        <f t="shared" si="0"/>
        <v>0</v>
      </c>
    </row>
    <row r="12" spans="1:3">
      <c r="A12" s="13" t="s">
        <v>58</v>
      </c>
      <c r="B12" s="59">
        <f t="shared" si="0"/>
        <v>0</v>
      </c>
      <c r="C12" s="59">
        <f t="shared" si="0"/>
        <v>0</v>
      </c>
    </row>
    <row r="13" spans="1:3">
      <c r="B13" s="3">
        <v>100</v>
      </c>
      <c r="C13" s="3">
        <v>100</v>
      </c>
    </row>
    <row r="14" spans="1:3">
      <c r="A14" s="11" t="s">
        <v>60</v>
      </c>
    </row>
    <row r="15" spans="1:3" ht="33" customHeight="1">
      <c r="A15" s="12"/>
      <c r="B15" s="12" t="s">
        <v>59</v>
      </c>
    </row>
    <row r="16" spans="1:3">
      <c r="A16" s="13" t="s">
        <v>49</v>
      </c>
      <c r="B16" s="15">
        <v>0.9</v>
      </c>
    </row>
    <row r="17" spans="1:3">
      <c r="A17" s="13" t="s">
        <v>50</v>
      </c>
      <c r="B17" s="15">
        <v>0.1</v>
      </c>
    </row>
    <row r="18" spans="1:3">
      <c r="A18" s="13" t="s">
        <v>51</v>
      </c>
      <c r="B18" s="15">
        <v>0</v>
      </c>
    </row>
    <row r="19" spans="1:3">
      <c r="A19" s="13" t="s">
        <v>52</v>
      </c>
      <c r="B19" s="15">
        <v>0</v>
      </c>
    </row>
    <row r="20" spans="1:3">
      <c r="A20" s="13" t="s">
        <v>53</v>
      </c>
      <c r="B20" s="15">
        <v>0</v>
      </c>
    </row>
    <row r="21" spans="1:3">
      <c r="A21" s="13" t="s">
        <v>54</v>
      </c>
      <c r="B21" s="15">
        <v>0</v>
      </c>
    </row>
    <row r="22" spans="1:3">
      <c r="A22" s="13" t="s">
        <v>55</v>
      </c>
      <c r="B22" s="15">
        <v>0</v>
      </c>
    </row>
    <row r="23" spans="1:3">
      <c r="A23" s="13" t="s">
        <v>56</v>
      </c>
      <c r="B23" s="15">
        <v>0</v>
      </c>
    </row>
    <row r="24" spans="1:3">
      <c r="A24" s="13" t="s">
        <v>57</v>
      </c>
      <c r="B24" s="15">
        <v>0</v>
      </c>
    </row>
    <row r="25" spans="1:3">
      <c r="A25" s="13" t="s">
        <v>58</v>
      </c>
      <c r="B25" s="15">
        <v>0</v>
      </c>
    </row>
    <row r="27" spans="1:3">
      <c r="A27" s="11" t="s">
        <v>61</v>
      </c>
    </row>
    <row r="28" spans="1:3">
      <c r="A28" s="13" t="s">
        <v>11</v>
      </c>
      <c r="B28" s="16">
        <f>1-0.7</f>
        <v>0.30000000000000004</v>
      </c>
    </row>
    <row r="29" spans="1:3">
      <c r="A29" s="13" t="s">
        <v>7</v>
      </c>
      <c r="B29" s="14">
        <v>16822</v>
      </c>
    </row>
    <row r="30" spans="1:3">
      <c r="A30" s="13" t="s">
        <v>8</v>
      </c>
      <c r="B30" s="58">
        <f>B29/12</f>
        <v>1401.8333333333333</v>
      </c>
      <c r="C30" s="19"/>
    </row>
    <row r="31" spans="1:3">
      <c r="A31" s="13" t="s">
        <v>5</v>
      </c>
      <c r="B31" s="16">
        <f>(38191-16822)/16822</f>
        <v>1.2703007965759125</v>
      </c>
    </row>
    <row r="32" spans="1:3">
      <c r="A32" s="13" t="s">
        <v>6</v>
      </c>
      <c r="B32" s="16">
        <f>(61025-38191)/38191</f>
        <v>0.59788955513079001</v>
      </c>
    </row>
  </sheetData>
  <customSheetViews>
    <customSheetView guid="{AA57F53F-F018-45C7-BB53-E7D408712C93}" topLeftCell="A10"/>
    <customSheetView guid="{2313BBD9-5EBB-40F7-9B48-113B2C561A8A}"/>
    <customSheetView guid="{BBF56B5C-AB69-454B-80E1-9D193A01A6EA}"/>
    <customSheetView guid="{D99ECB47-4399-42F6-9B77-885DA9F4083B}" topLeftCell="A10"/>
    <customSheetView guid="{5CDA1519-9BC4-431C-A804-8C8BCA6F7D6F}" topLeftCell="A10"/>
  </customSheetView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22"/>
  <sheetViews>
    <sheetView workbookViewId="0">
      <selection activeCell="A27" sqref="A27"/>
    </sheetView>
  </sheetViews>
  <sheetFormatPr baseColWidth="10" defaultColWidth="8.83203125" defaultRowHeight="15" x14ac:dyDescent="0"/>
  <cols>
    <col min="1" max="1" width="21.83203125" bestFit="1" customWidth="1"/>
    <col min="2" max="2" width="10.6640625" bestFit="1" customWidth="1"/>
    <col min="3" max="4" width="12.1640625" bestFit="1" customWidth="1"/>
    <col min="5" max="26" width="13.6640625" bestFit="1" customWidth="1"/>
    <col min="27" max="38" width="13.6640625" customWidth="1"/>
  </cols>
  <sheetData>
    <row r="1" spans="1:66" s="11" customFormat="1" ht="45">
      <c r="A1" s="11" t="s">
        <v>1</v>
      </c>
      <c r="B1" s="17" t="s">
        <v>70</v>
      </c>
      <c r="C1" s="11">
        <v>1</v>
      </c>
      <c r="D1" s="11">
        <v>2</v>
      </c>
      <c r="E1" s="11">
        <v>3</v>
      </c>
      <c r="F1" s="11">
        <v>4</v>
      </c>
      <c r="G1" s="11">
        <v>5</v>
      </c>
      <c r="H1" s="11">
        <v>6</v>
      </c>
      <c r="I1" s="11">
        <v>7</v>
      </c>
      <c r="J1" s="11">
        <v>8</v>
      </c>
      <c r="K1" s="11">
        <v>9</v>
      </c>
      <c r="L1" s="11">
        <v>10</v>
      </c>
      <c r="M1" s="11">
        <v>11</v>
      </c>
      <c r="N1" s="11">
        <v>12</v>
      </c>
      <c r="O1" s="11">
        <v>13</v>
      </c>
      <c r="P1" s="11">
        <v>14</v>
      </c>
      <c r="Q1" s="11">
        <v>15</v>
      </c>
      <c r="R1" s="11">
        <v>16</v>
      </c>
      <c r="S1" s="11">
        <v>17</v>
      </c>
      <c r="T1" s="11">
        <v>18</v>
      </c>
      <c r="U1" s="11">
        <v>19</v>
      </c>
      <c r="V1" s="11">
        <v>20</v>
      </c>
      <c r="W1" s="11">
        <v>21</v>
      </c>
      <c r="X1" s="11">
        <v>22</v>
      </c>
      <c r="Y1" s="11">
        <v>23</v>
      </c>
      <c r="Z1" s="11">
        <v>24</v>
      </c>
      <c r="AA1" s="11">
        <v>25</v>
      </c>
      <c r="AB1" s="11">
        <v>26</v>
      </c>
      <c r="AC1" s="11">
        <v>27</v>
      </c>
      <c r="AD1" s="11">
        <v>28</v>
      </c>
      <c r="AE1" s="11">
        <v>29</v>
      </c>
      <c r="AF1" s="11">
        <v>30</v>
      </c>
      <c r="AG1" s="11">
        <v>31</v>
      </c>
      <c r="AH1" s="11">
        <v>32</v>
      </c>
      <c r="AI1" s="11">
        <v>33</v>
      </c>
      <c r="AJ1" s="11">
        <v>34</v>
      </c>
      <c r="AK1" s="11">
        <v>35</v>
      </c>
      <c r="AL1" s="11">
        <v>36</v>
      </c>
    </row>
    <row r="3" spans="1:66">
      <c r="A3" t="s">
        <v>10</v>
      </c>
      <c r="B3" s="6">
        <f>Calculations!D30</f>
        <v>200</v>
      </c>
      <c r="C3" s="6">
        <f>Calculations!E30</f>
        <v>2690</v>
      </c>
      <c r="D3" s="6">
        <f>Calculations!F30</f>
        <v>3919</v>
      </c>
      <c r="E3" s="6">
        <f>Calculations!G30</f>
        <v>5426</v>
      </c>
      <c r="F3" s="6">
        <f>Calculations!H30</f>
        <v>6735</v>
      </c>
      <c r="G3" s="6">
        <f>Calculations!I30</f>
        <v>8279</v>
      </c>
      <c r="H3" s="6">
        <f>Calculations!J30</f>
        <v>9796</v>
      </c>
      <c r="I3" s="6">
        <f>Calculations!K30</f>
        <v>11085</v>
      </c>
      <c r="J3" s="6">
        <f>Calculations!L30</f>
        <v>12361</v>
      </c>
      <c r="K3" s="6">
        <f>Calculations!M30</f>
        <v>13565</v>
      </c>
      <c r="L3" s="6">
        <f>Calculations!N30</f>
        <v>14790</v>
      </c>
      <c r="M3" s="6">
        <f>Calculations!O30</f>
        <v>16062</v>
      </c>
      <c r="N3" s="6">
        <f>Calculations!P30</f>
        <v>17035</v>
      </c>
      <c r="O3" s="6">
        <f>Calculations!Q30</f>
        <v>17624</v>
      </c>
      <c r="P3" s="6">
        <f>Calculations!R30</f>
        <v>19428</v>
      </c>
      <c r="Q3" s="6">
        <f>Calculations!S30</f>
        <v>21641</v>
      </c>
      <c r="R3" s="6">
        <f>Calculations!T30</f>
        <v>23563</v>
      </c>
      <c r="S3" s="6">
        <f>Calculations!U30</f>
        <v>25830</v>
      </c>
      <c r="T3" s="6">
        <f>Calculations!V30</f>
        <v>28058</v>
      </c>
      <c r="U3" s="6">
        <f>Calculations!W30</f>
        <v>29952</v>
      </c>
      <c r="V3" s="6">
        <f>Calculations!X30</f>
        <v>31826</v>
      </c>
      <c r="W3" s="6">
        <f>Calculations!Y30</f>
        <v>33593</v>
      </c>
      <c r="X3" s="6">
        <f>Calculations!Z30</f>
        <v>35390</v>
      </c>
      <c r="Y3" s="6">
        <f>Calculations!AA30</f>
        <v>37256</v>
      </c>
      <c r="Z3" s="6">
        <f>Calculations!AB30</f>
        <v>38685</v>
      </c>
      <c r="AA3" s="6">
        <f>Calculations!AC30</f>
        <v>39932</v>
      </c>
      <c r="AB3" s="6">
        <f>Calculations!AD30</f>
        <v>41808</v>
      </c>
      <c r="AC3" s="6">
        <f>Calculations!AE30</f>
        <v>44110</v>
      </c>
      <c r="AD3" s="6">
        <f>Calculations!AF30</f>
        <v>46109</v>
      </c>
      <c r="AE3" s="6">
        <f>Calculations!AG30</f>
        <v>48465</v>
      </c>
      <c r="AF3" s="6">
        <f>Calculations!AH30</f>
        <v>50781</v>
      </c>
      <c r="AG3" s="6">
        <f>Calculations!AI30</f>
        <v>52749</v>
      </c>
      <c r="AH3" s="6">
        <f>Calculations!AJ30</f>
        <v>54696</v>
      </c>
      <c r="AI3" s="6">
        <f>Calculations!AK30</f>
        <v>56532</v>
      </c>
      <c r="AJ3" s="6">
        <f>Calculations!AL30</f>
        <v>58401</v>
      </c>
      <c r="AK3" s="6">
        <f>Calculations!AM30</f>
        <v>60340</v>
      </c>
      <c r="AL3" s="6">
        <f>Calculations!AN30</f>
        <v>61825</v>
      </c>
      <c r="AM3" s="6"/>
      <c r="AN3" s="6"/>
      <c r="AO3" s="6"/>
      <c r="AP3" s="6"/>
      <c r="AQ3" s="6"/>
      <c r="AR3" s="6"/>
      <c r="AS3" s="6"/>
      <c r="AT3" s="6"/>
      <c r="AU3" s="6"/>
      <c r="AV3" s="6"/>
      <c r="AW3" s="6"/>
      <c r="AX3" s="6"/>
      <c r="AY3" s="6"/>
      <c r="AZ3" s="6"/>
      <c r="BA3" s="6"/>
      <c r="BB3" s="6"/>
      <c r="BC3" s="6"/>
      <c r="BD3" s="6"/>
      <c r="BE3" s="6"/>
      <c r="BF3" s="6"/>
      <c r="BG3" s="6"/>
      <c r="BH3" s="6"/>
      <c r="BI3" s="6"/>
      <c r="BJ3" s="6"/>
      <c r="BK3" s="6"/>
      <c r="BL3" s="6"/>
      <c r="BM3" s="6"/>
      <c r="BN3" s="6"/>
    </row>
    <row r="5" spans="1:66">
      <c r="A5" t="s">
        <v>62</v>
      </c>
      <c r="B5" s="6">
        <f>Calculations!D36</f>
        <v>752</v>
      </c>
      <c r="C5" s="6">
        <f>Calculations!E36</f>
        <v>10115</v>
      </c>
      <c r="D5" s="6">
        <f>Calculations!F36</f>
        <v>14736</v>
      </c>
      <c r="E5" s="6">
        <f>Calculations!G36</f>
        <v>20402</v>
      </c>
      <c r="F5" s="6">
        <f>Calculations!H36</f>
        <v>25324</v>
      </c>
      <c r="G5" s="6">
        <f>Calculations!I36</f>
        <v>31130</v>
      </c>
      <c r="H5" s="6">
        <f>Calculations!J36</f>
        <v>36833</v>
      </c>
      <c r="I5" s="6">
        <f>Calculations!K36</f>
        <v>41680</v>
      </c>
      <c r="J5" s="6">
        <f>Calculations!L36</f>
        <v>46478</v>
      </c>
      <c r="K5" s="6">
        <f>Calculations!M36</f>
        <v>51005</v>
      </c>
      <c r="L5" s="6">
        <f>Calculations!N36</f>
        <v>55611</v>
      </c>
      <c r="M5" s="6">
        <f>Calculations!O36</f>
        <v>60394</v>
      </c>
      <c r="N5" s="6">
        <f>Calculations!P36</f>
        <v>64052</v>
      </c>
      <c r="O5" s="6">
        <f>Calculations!Q36</f>
        <v>66267</v>
      </c>
      <c r="P5" s="6">
        <f>Calculations!R36</f>
        <v>73050</v>
      </c>
      <c r="Q5" s="6">
        <f>Calculations!S36</f>
        <v>81371</v>
      </c>
      <c r="R5" s="6">
        <f>Calculations!T36</f>
        <v>88597</v>
      </c>
      <c r="S5" s="6">
        <f>Calculations!U36</f>
        <v>97121</v>
      </c>
      <c r="T5" s="6">
        <f>Calculations!V36</f>
        <v>105499</v>
      </c>
      <c r="U5" s="6">
        <f>Calculations!W36</f>
        <v>112620</v>
      </c>
      <c r="V5" s="6">
        <f>Calculations!X36</f>
        <v>119666</v>
      </c>
      <c r="W5" s="6">
        <f>Calculations!Y36</f>
        <v>126310</v>
      </c>
      <c r="X5" s="6">
        <f>Calculations!Z36</f>
        <v>133067</v>
      </c>
      <c r="Y5" s="6">
        <f>Calculations!AA36</f>
        <v>140083</v>
      </c>
      <c r="Z5" s="6">
        <f>Calculations!AB36</f>
        <v>145456</v>
      </c>
      <c r="AA5" s="6">
        <f>Calculations!AC36</f>
        <v>150145</v>
      </c>
      <c r="AB5" s="6">
        <f>Calculations!AD36</f>
        <v>157199</v>
      </c>
      <c r="AC5" s="6">
        <f>Calculations!AE36</f>
        <v>165854</v>
      </c>
      <c r="AD5" s="6">
        <f>Calculations!AF36</f>
        <v>173370</v>
      </c>
      <c r="AE5" s="6">
        <f>Calculations!AG36</f>
        <v>182229</v>
      </c>
      <c r="AF5" s="6">
        <f>Calculations!AH36</f>
        <v>190937</v>
      </c>
      <c r="AG5" s="6">
        <f>Calculations!AI36</f>
        <v>198337</v>
      </c>
      <c r="AH5" s="6">
        <f>Calculations!AJ36</f>
        <v>205657</v>
      </c>
      <c r="AI5" s="6">
        <f>Calculations!AK36</f>
        <v>212561</v>
      </c>
      <c r="AJ5" s="6">
        <f>Calculations!AL36</f>
        <v>219588</v>
      </c>
      <c r="AK5" s="6">
        <f>Calculations!AM36</f>
        <v>226879</v>
      </c>
      <c r="AL5" s="6">
        <f>Calculations!AN36</f>
        <v>232462</v>
      </c>
      <c r="AM5" s="6"/>
      <c r="AN5" s="6"/>
      <c r="AO5" s="6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C5" s="6"/>
      <c r="BD5" s="6"/>
      <c r="BE5" s="6"/>
      <c r="BF5" s="6"/>
      <c r="BG5" s="6"/>
      <c r="BH5" s="6"/>
      <c r="BI5" s="6"/>
      <c r="BJ5" s="6"/>
      <c r="BK5" s="6"/>
      <c r="BL5" s="6"/>
      <c r="BM5" s="6"/>
      <c r="BN5" s="6"/>
    </row>
    <row r="6" spans="1:66">
      <c r="A6" t="s">
        <v>63</v>
      </c>
      <c r="B6" s="6">
        <f>Calculations!D35</f>
        <v>456</v>
      </c>
      <c r="C6" s="6">
        <f>Calculations!E35</f>
        <v>6134</v>
      </c>
      <c r="D6" s="6">
        <f>Calculations!F35</f>
        <v>8936</v>
      </c>
      <c r="E6" s="6">
        <f>Calculations!G35</f>
        <v>12372</v>
      </c>
      <c r="F6" s="6">
        <f>Calculations!H35</f>
        <v>15356</v>
      </c>
      <c r="G6" s="6">
        <f>Calculations!I35</f>
        <v>18877</v>
      </c>
      <c r="H6" s="6">
        <f>Calculations!J35</f>
        <v>22335</v>
      </c>
      <c r="I6" s="6">
        <f>Calculations!K35</f>
        <v>25274</v>
      </c>
      <c r="J6" s="6">
        <f>Calculations!L35</f>
        <v>28184</v>
      </c>
      <c r="K6" s="6">
        <f>Calculations!M35</f>
        <v>30929</v>
      </c>
      <c r="L6" s="6">
        <f>Calculations!N35</f>
        <v>33722</v>
      </c>
      <c r="M6" s="6">
        <f>Calculations!O35</f>
        <v>36622</v>
      </c>
      <c r="N6" s="6">
        <f>Calculations!P35</f>
        <v>38840</v>
      </c>
      <c r="O6" s="6">
        <f>Calculations!Q35</f>
        <v>40183</v>
      </c>
      <c r="P6" s="6">
        <f>Calculations!R35</f>
        <v>44296</v>
      </c>
      <c r="Q6" s="6">
        <f>Calculations!S35</f>
        <v>49342</v>
      </c>
      <c r="R6" s="6">
        <f>Calculations!T35</f>
        <v>53724</v>
      </c>
      <c r="S6" s="6">
        <f>Calculations!U35</f>
        <v>58893</v>
      </c>
      <c r="T6" s="6">
        <f>Calculations!V35</f>
        <v>63973</v>
      </c>
      <c r="U6" s="6">
        <f>Calculations!W35</f>
        <v>68291</v>
      </c>
      <c r="V6" s="6">
        <f>Calculations!X35</f>
        <v>72564</v>
      </c>
      <c r="W6" s="6">
        <f>Calculations!Y35</f>
        <v>76593</v>
      </c>
      <c r="X6" s="6">
        <f>Calculations!Z35</f>
        <v>80690</v>
      </c>
      <c r="Y6" s="6">
        <f>Calculations!AA35</f>
        <v>84944</v>
      </c>
      <c r="Z6" s="6">
        <f>Calculations!AB35</f>
        <v>88202</v>
      </c>
      <c r="AA6" s="6">
        <f>Calculations!AC35</f>
        <v>91045</v>
      </c>
      <c r="AB6" s="6">
        <f>Calculations!AD35</f>
        <v>95323</v>
      </c>
      <c r="AC6" s="6">
        <f>Calculations!AE35</f>
        <v>100571</v>
      </c>
      <c r="AD6" s="6">
        <f>Calculations!AF35</f>
        <v>105129</v>
      </c>
      <c r="AE6" s="6">
        <f>Calculations!AG35</f>
        <v>110501</v>
      </c>
      <c r="AF6" s="6">
        <f>Calculations!AH35</f>
        <v>115781</v>
      </c>
      <c r="AG6" s="6">
        <f>Calculations!AI35</f>
        <v>120268</v>
      </c>
      <c r="AH6" s="6">
        <f>Calculations!AJ35</f>
        <v>124707</v>
      </c>
      <c r="AI6" s="6">
        <f>Calculations!AK35</f>
        <v>128893</v>
      </c>
      <c r="AJ6" s="6">
        <f>Calculations!AL35</f>
        <v>133155</v>
      </c>
      <c r="AK6" s="6">
        <f>Calculations!AM35</f>
        <v>137576</v>
      </c>
      <c r="AL6" s="6">
        <f>Calculations!AN35</f>
        <v>140961</v>
      </c>
      <c r="AM6" s="6"/>
      <c r="AN6" s="6"/>
      <c r="AO6" s="6"/>
      <c r="AP6" s="6"/>
      <c r="AQ6" s="6"/>
      <c r="AR6" s="6"/>
      <c r="AS6" s="6"/>
      <c r="AT6" s="6"/>
      <c r="AU6" s="6"/>
      <c r="AV6" s="6"/>
      <c r="AW6" s="6"/>
      <c r="AX6" s="6"/>
      <c r="AY6" s="6"/>
      <c r="AZ6" s="6"/>
      <c r="BA6" s="6"/>
      <c r="BB6" s="6"/>
      <c r="BC6" s="6"/>
      <c r="BD6" s="6"/>
      <c r="BE6" s="6"/>
      <c r="BF6" s="6"/>
      <c r="BG6" s="6"/>
      <c r="BH6" s="6"/>
      <c r="BI6" s="6"/>
      <c r="BJ6" s="6"/>
      <c r="BK6" s="6"/>
      <c r="BL6" s="6"/>
      <c r="BM6" s="6"/>
      <c r="BN6" s="6"/>
    </row>
    <row r="7" spans="1:66"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6"/>
      <c r="BL7" s="6"/>
      <c r="BM7" s="6"/>
      <c r="BN7" s="6"/>
    </row>
    <row r="8" spans="1:66">
      <c r="A8" t="s">
        <v>68</v>
      </c>
      <c r="B8" s="6">
        <f>SUM(Calculations!C4:D13)</f>
        <v>200</v>
      </c>
      <c r="C8" s="6">
        <f>SUM(Calculations!E4:E13)</f>
        <v>2490</v>
      </c>
      <c r="D8" s="6">
        <f>SUM(Calculations!F4:F13)</f>
        <v>1229</v>
      </c>
      <c r="E8" s="6">
        <f>SUM(Calculations!G4:G13)</f>
        <v>1507</v>
      </c>
      <c r="F8" s="6">
        <f>SUM(Calculations!H4:H13)</f>
        <v>1309</v>
      </c>
      <c r="G8" s="6">
        <f>SUM(Calculations!I4:I13)</f>
        <v>1544</v>
      </c>
      <c r="H8" s="6">
        <f>SUM(Calculations!J4:J13)</f>
        <v>1517</v>
      </c>
      <c r="I8" s="6">
        <f>SUM(Calculations!K4:K13)</f>
        <v>1289</v>
      </c>
      <c r="J8" s="6">
        <f>SUM(Calculations!L4:L13)</f>
        <v>1276</v>
      </c>
      <c r="K8" s="6">
        <f>SUM(Calculations!M4:M13)</f>
        <v>1204</v>
      </c>
      <c r="L8" s="6">
        <f>SUM(Calculations!N4:N13)</f>
        <v>1225</v>
      </c>
      <c r="M8" s="6">
        <f>SUM(Calculations!O4:O13)</f>
        <v>1272</v>
      </c>
      <c r="N8" s="6">
        <f>SUM(Calculations!P4:P13)</f>
        <v>973</v>
      </c>
      <c r="O8" s="6">
        <f>SUM(Calculations!Q4:Q13)</f>
        <v>2284</v>
      </c>
      <c r="P8" s="6">
        <f>SUM(Calculations!R4:R13)</f>
        <v>2579</v>
      </c>
      <c r="Q8" s="6">
        <f>SUM(Calculations!S4:S13)</f>
        <v>3163</v>
      </c>
      <c r="R8" s="6">
        <f>SUM(Calculations!T4:T13)</f>
        <v>2747</v>
      </c>
      <c r="S8" s="6">
        <f>SUM(Calculations!U4:U13)</f>
        <v>3240</v>
      </c>
      <c r="T8" s="6">
        <f>SUM(Calculations!V4:V13)</f>
        <v>3184</v>
      </c>
      <c r="U8" s="6">
        <f>SUM(Calculations!W4:W13)</f>
        <v>2706</v>
      </c>
      <c r="V8" s="6">
        <f>SUM(Calculations!X4:X13)</f>
        <v>2678</v>
      </c>
      <c r="W8" s="6">
        <f>SUM(Calculations!Y4:Y13)</f>
        <v>2526</v>
      </c>
      <c r="X8" s="6">
        <f>SUM(Calculations!Z4:Z13)</f>
        <v>2569</v>
      </c>
      <c r="Y8" s="6">
        <f>SUM(Calculations!AA4:AA13)</f>
        <v>2667</v>
      </c>
      <c r="Z8" s="6">
        <f>SUM(Calculations!AB4:AB13)</f>
        <v>2042</v>
      </c>
      <c r="AA8" s="6">
        <f>SUM(Calculations!AC4:AC13)</f>
        <v>3383</v>
      </c>
      <c r="AB8" s="6">
        <f>SUM(Calculations!AD4:AD13)</f>
        <v>3820</v>
      </c>
      <c r="AC8" s="6">
        <f>SUM(Calculations!AE4:AE13)</f>
        <v>4685</v>
      </c>
      <c r="AD8" s="6">
        <f>SUM(Calculations!AF4:AF13)</f>
        <v>4069</v>
      </c>
      <c r="AE8" s="6">
        <f>SUM(Calculations!AG4:AG13)</f>
        <v>4798</v>
      </c>
      <c r="AF8" s="6">
        <f>SUM(Calculations!AH4:AH13)</f>
        <v>4715</v>
      </c>
      <c r="AG8" s="6">
        <f>SUM(Calculations!AI4:AI13)</f>
        <v>4007</v>
      </c>
      <c r="AH8" s="6">
        <f>SUM(Calculations!AJ4:AJ13)</f>
        <v>3966</v>
      </c>
      <c r="AI8" s="6">
        <f>SUM(Calculations!AK4:AK13)</f>
        <v>3740</v>
      </c>
      <c r="AJ8" s="6">
        <f>SUM(Calculations!AL4:AL13)</f>
        <v>3806</v>
      </c>
      <c r="AK8" s="6">
        <f>SUM(Calculations!AM4:AM13)</f>
        <v>3950</v>
      </c>
      <c r="AL8" s="6">
        <f>SUM(Calculations!AN4:AN13)</f>
        <v>3024</v>
      </c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</row>
    <row r="9" spans="1:66">
      <c r="A9" t="s">
        <v>69</v>
      </c>
      <c r="B9" s="6">
        <f>SUM(Calculations!C15:D24)</f>
        <v>0</v>
      </c>
      <c r="C9" s="6">
        <f>SUM(Calculations!E15:E24)</f>
        <v>0</v>
      </c>
      <c r="D9" s="6">
        <f>SUM(Calculations!F15:F24)</f>
        <v>0</v>
      </c>
      <c r="E9" s="6">
        <f>SUM(Calculations!G15:G24)</f>
        <v>0</v>
      </c>
      <c r="F9" s="6">
        <f>SUM(Calculations!H15:H24)</f>
        <v>0</v>
      </c>
      <c r="G9" s="6">
        <f>SUM(Calculations!I15:I24)</f>
        <v>0</v>
      </c>
      <c r="H9" s="6">
        <f>SUM(Calculations!J15:J24)</f>
        <v>0</v>
      </c>
      <c r="I9" s="6">
        <f>SUM(Calculations!K15:K24)</f>
        <v>0</v>
      </c>
      <c r="J9" s="6">
        <f>SUM(Calculations!L15:L24)</f>
        <v>0</v>
      </c>
      <c r="K9" s="6">
        <f>SUM(Calculations!M15:M24)</f>
        <v>0</v>
      </c>
      <c r="L9" s="6">
        <f>SUM(Calculations!N15:N24)</f>
        <v>0</v>
      </c>
      <c r="M9" s="6">
        <f>SUM(Calculations!O15:O24)</f>
        <v>0</v>
      </c>
      <c r="N9" s="6">
        <f>SUM(Calculations!P15:P24)</f>
        <v>0</v>
      </c>
      <c r="O9" s="6">
        <f>SUM(Calculations!Q15:Q24)</f>
        <v>727</v>
      </c>
      <c r="P9" s="6">
        <f>SUM(Calculations!R15:R24)</f>
        <v>332</v>
      </c>
      <c r="Q9" s="6">
        <f>SUM(Calculations!S15:S24)</f>
        <v>407</v>
      </c>
      <c r="R9" s="6">
        <f>SUM(Calculations!T15:T24)</f>
        <v>354</v>
      </c>
      <c r="S9" s="6">
        <f>SUM(Calculations!U15:U24)</f>
        <v>417</v>
      </c>
      <c r="T9" s="6">
        <f>SUM(Calculations!V15:V24)</f>
        <v>410</v>
      </c>
      <c r="U9" s="6">
        <f>SUM(Calculations!W15:W24)</f>
        <v>348</v>
      </c>
      <c r="V9" s="6">
        <f>SUM(Calculations!X15:X24)</f>
        <v>345</v>
      </c>
      <c r="W9" s="6">
        <f>SUM(Calculations!Y15:Y24)</f>
        <v>325</v>
      </c>
      <c r="X9" s="6">
        <f>SUM(Calculations!Z15:Z24)</f>
        <v>331</v>
      </c>
      <c r="Y9" s="6">
        <f>SUM(Calculations!AA15:AA24)</f>
        <v>344</v>
      </c>
      <c r="Z9" s="6">
        <f>SUM(Calculations!AB15:AB24)</f>
        <v>263</v>
      </c>
      <c r="AA9" s="6">
        <f>SUM(Calculations!AC15:AC24)</f>
        <v>916</v>
      </c>
      <c r="AB9" s="6">
        <f>SUM(Calculations!AD15:AD24)</f>
        <v>833</v>
      </c>
      <c r="AC9" s="6">
        <f>SUM(Calculations!AE15:AE24)</f>
        <v>1022</v>
      </c>
      <c r="AD9" s="6">
        <f>SUM(Calculations!AF15:AF24)</f>
        <v>888</v>
      </c>
      <c r="AE9" s="6">
        <f>SUM(Calculations!AG15:AG24)</f>
        <v>1047</v>
      </c>
      <c r="AF9" s="6">
        <f>SUM(Calculations!AH15:AH24)</f>
        <v>1029</v>
      </c>
      <c r="AG9" s="6">
        <f>SUM(Calculations!AI15:AI24)</f>
        <v>874</v>
      </c>
      <c r="AH9" s="6">
        <f>SUM(Calculations!AJ15:AJ24)</f>
        <v>866</v>
      </c>
      <c r="AI9" s="6">
        <f>SUM(Calculations!AK15:AK24)</f>
        <v>817</v>
      </c>
      <c r="AJ9" s="6">
        <f>SUM(Calculations!AL15:AL24)</f>
        <v>830</v>
      </c>
      <c r="AK9" s="6">
        <f>SUM(Calculations!AM15:AM24)</f>
        <v>863</v>
      </c>
      <c r="AL9" s="6">
        <f>SUM(Calculations!AN15:AN24)</f>
        <v>660</v>
      </c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</row>
    <row r="10" spans="1:66">
      <c r="A10" t="s">
        <v>65</v>
      </c>
      <c r="B10" s="6">
        <f>B12-SUM(B8:B9)</f>
        <v>62800</v>
      </c>
      <c r="C10" s="6">
        <f>C12-SUM(C8:C9)</f>
        <v>185810</v>
      </c>
      <c r="D10" s="6">
        <f t="shared" ref="D10:Z10" si="0">D12-SUM(D8:D9)</f>
        <v>273101</v>
      </c>
      <c r="E10" s="6">
        <f t="shared" si="0"/>
        <v>378313</v>
      </c>
      <c r="F10" s="6">
        <f t="shared" si="0"/>
        <v>470141</v>
      </c>
      <c r="G10" s="6">
        <f t="shared" si="0"/>
        <v>577986</v>
      </c>
      <c r="H10" s="6">
        <f t="shared" si="0"/>
        <v>684203</v>
      </c>
      <c r="I10" s="6">
        <f t="shared" si="0"/>
        <v>774661</v>
      </c>
      <c r="J10" s="6">
        <f t="shared" si="0"/>
        <v>863994</v>
      </c>
      <c r="K10" s="6">
        <f t="shared" si="0"/>
        <v>948346</v>
      </c>
      <c r="L10" s="6">
        <f t="shared" si="0"/>
        <v>1034075</v>
      </c>
      <c r="M10" s="6">
        <f t="shared" si="0"/>
        <v>1123068</v>
      </c>
      <c r="N10" s="6">
        <f t="shared" si="0"/>
        <v>1191477</v>
      </c>
      <c r="O10" s="6">
        <f t="shared" si="0"/>
        <v>1230669</v>
      </c>
      <c r="P10" s="6">
        <f t="shared" si="0"/>
        <v>1357049</v>
      </c>
      <c r="Q10" s="6">
        <f t="shared" si="0"/>
        <v>1511300</v>
      </c>
      <c r="R10" s="6">
        <f t="shared" si="0"/>
        <v>1646309</v>
      </c>
      <c r="S10" s="6">
        <f t="shared" si="0"/>
        <v>1804443</v>
      </c>
      <c r="T10" s="6">
        <f t="shared" si="0"/>
        <v>1960466</v>
      </c>
      <c r="U10" s="6">
        <f t="shared" si="0"/>
        <v>2093586</v>
      </c>
      <c r="V10" s="6">
        <f t="shared" si="0"/>
        <v>2224797</v>
      </c>
      <c r="W10" s="6">
        <f t="shared" si="0"/>
        <v>2348659</v>
      </c>
      <c r="X10" s="6">
        <f t="shared" si="0"/>
        <v>2474400</v>
      </c>
      <c r="Y10" s="6">
        <f t="shared" si="0"/>
        <v>2604909</v>
      </c>
      <c r="Z10" s="6">
        <f t="shared" si="0"/>
        <v>2705645</v>
      </c>
      <c r="AA10" s="6">
        <f t="shared" ref="AA10:AL10" si="1">AA12-SUM(AA8:AA9)</f>
        <v>2790941</v>
      </c>
      <c r="AB10" s="6">
        <f t="shared" si="1"/>
        <v>2921907</v>
      </c>
      <c r="AC10" s="6">
        <f t="shared" si="1"/>
        <v>3081993</v>
      </c>
      <c r="AD10" s="6">
        <f t="shared" si="1"/>
        <v>3222673</v>
      </c>
      <c r="AE10" s="6">
        <f t="shared" si="1"/>
        <v>3386705</v>
      </c>
      <c r="AF10" s="6">
        <f t="shared" si="1"/>
        <v>3548926</v>
      </c>
      <c r="AG10" s="6">
        <f t="shared" si="1"/>
        <v>3687549</v>
      </c>
      <c r="AH10" s="6">
        <f t="shared" si="1"/>
        <v>3823888</v>
      </c>
      <c r="AI10" s="6">
        <f t="shared" si="1"/>
        <v>3952683</v>
      </c>
      <c r="AJ10" s="6">
        <f t="shared" si="1"/>
        <v>4083434</v>
      </c>
      <c r="AK10" s="6">
        <f t="shared" si="1"/>
        <v>4218987</v>
      </c>
      <c r="AL10" s="6">
        <f t="shared" si="1"/>
        <v>4324066</v>
      </c>
      <c r="AM10" s="6"/>
      <c r="AN10" s="6"/>
      <c r="AO10" s="6"/>
      <c r="AP10" s="6"/>
      <c r="AQ10" s="6"/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6"/>
      <c r="BD10" s="6"/>
      <c r="BE10" s="6"/>
      <c r="BF10" s="6"/>
      <c r="BG10" s="6"/>
      <c r="BH10" s="6"/>
      <c r="BI10" s="6"/>
      <c r="BJ10" s="6"/>
      <c r="BK10" s="6"/>
      <c r="BL10" s="6"/>
      <c r="BM10" s="6"/>
      <c r="BN10" s="6"/>
    </row>
    <row r="11" spans="1:66"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</row>
    <row r="12" spans="1:66">
      <c r="A12" t="s">
        <v>64</v>
      </c>
      <c r="B12" s="6">
        <f>SUM(Calculations!C38:D38)</f>
        <v>63000</v>
      </c>
      <c r="C12" s="6">
        <f>Calculations!E38</f>
        <v>188300</v>
      </c>
      <c r="D12" s="6">
        <f>Calculations!F38</f>
        <v>274330</v>
      </c>
      <c r="E12" s="6">
        <f>Calculations!G38</f>
        <v>379820</v>
      </c>
      <c r="F12" s="6">
        <f>Calculations!H38</f>
        <v>471450</v>
      </c>
      <c r="G12" s="6">
        <f>Calculations!I38</f>
        <v>579530</v>
      </c>
      <c r="H12" s="6">
        <f>Calculations!J38</f>
        <v>685720</v>
      </c>
      <c r="I12" s="6">
        <f>Calculations!K38</f>
        <v>775950</v>
      </c>
      <c r="J12" s="6">
        <f>Calculations!L38</f>
        <v>865270</v>
      </c>
      <c r="K12" s="6">
        <f>Calculations!M38</f>
        <v>949550</v>
      </c>
      <c r="L12" s="6">
        <f>Calculations!N38</f>
        <v>1035300</v>
      </c>
      <c r="M12" s="6">
        <f>Calculations!O38</f>
        <v>1124340</v>
      </c>
      <c r="N12" s="6">
        <f>Calculations!P38</f>
        <v>1192450</v>
      </c>
      <c r="O12" s="6">
        <f>Calculations!Q38</f>
        <v>1233680</v>
      </c>
      <c r="P12" s="6">
        <f>Calculations!R38</f>
        <v>1359960</v>
      </c>
      <c r="Q12" s="6">
        <f>Calculations!S38</f>
        <v>1514870</v>
      </c>
      <c r="R12" s="6">
        <f>Calculations!T38</f>
        <v>1649410</v>
      </c>
      <c r="S12" s="6">
        <f>Calculations!U38</f>
        <v>1808100</v>
      </c>
      <c r="T12" s="6">
        <f>Calculations!V38</f>
        <v>1964060</v>
      </c>
      <c r="U12" s="6">
        <f>Calculations!W38</f>
        <v>2096640</v>
      </c>
      <c r="V12" s="6">
        <f>Calculations!X38</f>
        <v>2227820</v>
      </c>
      <c r="W12" s="6">
        <f>Calculations!Y38</f>
        <v>2351510</v>
      </c>
      <c r="X12" s="6">
        <f>Calculations!Z38</f>
        <v>2477300</v>
      </c>
      <c r="Y12" s="6">
        <f>Calculations!AA38</f>
        <v>2607920</v>
      </c>
      <c r="Z12" s="6">
        <f>Calculations!AB38</f>
        <v>2707950</v>
      </c>
      <c r="AA12" s="6">
        <f>Calculations!AC38</f>
        <v>2795240</v>
      </c>
      <c r="AB12" s="6">
        <f>Calculations!AD38</f>
        <v>2926560</v>
      </c>
      <c r="AC12" s="6">
        <f>Calculations!AE38</f>
        <v>3087700</v>
      </c>
      <c r="AD12" s="6">
        <f>Calculations!AF38</f>
        <v>3227630</v>
      </c>
      <c r="AE12" s="6">
        <f>Calculations!AG38</f>
        <v>3392550</v>
      </c>
      <c r="AF12" s="6">
        <f>Calculations!AH38</f>
        <v>3554670</v>
      </c>
      <c r="AG12" s="6">
        <f>Calculations!AI38</f>
        <v>3692430</v>
      </c>
      <c r="AH12" s="6">
        <f>Calculations!AJ38</f>
        <v>3828720</v>
      </c>
      <c r="AI12" s="6">
        <f>Calculations!AK38</f>
        <v>3957240</v>
      </c>
      <c r="AJ12" s="6">
        <f>Calculations!AL38</f>
        <v>4088070</v>
      </c>
      <c r="AK12" s="6">
        <f>Calculations!AM38</f>
        <v>4223800</v>
      </c>
      <c r="AL12" s="6">
        <f>Calculations!AN38</f>
        <v>4327750</v>
      </c>
      <c r="AM12" s="6"/>
      <c r="AN12" s="6"/>
      <c r="AO12" s="6"/>
      <c r="AP12" s="6"/>
      <c r="AQ12" s="6"/>
      <c r="AR12" s="6"/>
      <c r="AS12" s="6"/>
      <c r="AT12" s="6"/>
      <c r="AU12" s="6"/>
      <c r="AV12" s="6"/>
      <c r="AW12" s="6"/>
      <c r="AX12" s="6"/>
      <c r="AY12" s="6"/>
      <c r="AZ12" s="6"/>
      <c r="BA12" s="6"/>
      <c r="BB12" s="6"/>
      <c r="BC12" s="6"/>
      <c r="BD12" s="6"/>
      <c r="BE12" s="6"/>
      <c r="BF12" s="6"/>
      <c r="BG12" s="6"/>
      <c r="BH12" s="6"/>
      <c r="BI12" s="6"/>
      <c r="BJ12" s="6"/>
      <c r="BK12" s="6"/>
      <c r="BL12" s="6"/>
      <c r="BM12" s="6"/>
      <c r="BN12" s="6"/>
    </row>
    <row r="13" spans="1:66">
      <c r="A13" t="s">
        <v>42</v>
      </c>
      <c r="B13" s="5">
        <f>MAX(Calculations!C41:D41)</f>
        <v>0.42</v>
      </c>
      <c r="C13" s="5">
        <f>Calculations!E41</f>
        <v>1.883</v>
      </c>
      <c r="D13" s="5">
        <f>Calculations!F41</f>
        <v>2.7433000000000001</v>
      </c>
      <c r="E13" s="5">
        <f>Calculations!G41</f>
        <v>3.7982</v>
      </c>
      <c r="F13" s="5">
        <f>Calculations!H41</f>
        <v>4.7145000000000001</v>
      </c>
      <c r="G13" s="5">
        <f>Calculations!I41</f>
        <v>5.7953000000000001</v>
      </c>
      <c r="H13" s="5">
        <f>Calculations!J41</f>
        <v>6.8571999999999997</v>
      </c>
      <c r="I13" s="5">
        <f>Calculations!K41</f>
        <v>7.7595000000000001</v>
      </c>
      <c r="J13" s="5">
        <f>Calculations!L41</f>
        <v>8.6526999999999994</v>
      </c>
      <c r="K13" s="5">
        <f>Calculations!M41</f>
        <v>9.4954999999999998</v>
      </c>
      <c r="L13" s="5">
        <f>Calculations!N41</f>
        <v>10.353</v>
      </c>
      <c r="M13" s="5">
        <f>Calculations!O41</f>
        <v>11.243399999999999</v>
      </c>
      <c r="N13" s="5">
        <f>Calculations!P41</f>
        <v>11.924500000000002</v>
      </c>
      <c r="O13" s="5">
        <f>Calculations!Q41</f>
        <v>12.336800000000002</v>
      </c>
      <c r="P13" s="5">
        <f>Calculations!R41</f>
        <v>13.599599999999999</v>
      </c>
      <c r="Q13" s="5">
        <f>Calculations!S41</f>
        <v>15.148699999999998</v>
      </c>
      <c r="R13" s="5">
        <f>Calculations!T41</f>
        <v>16.4941</v>
      </c>
      <c r="S13" s="5">
        <f>Calculations!U41</f>
        <v>18.081</v>
      </c>
      <c r="T13" s="5">
        <f>Calculations!V41</f>
        <v>19.640600000000003</v>
      </c>
      <c r="U13" s="5">
        <f>Calculations!W41</f>
        <v>20.9664</v>
      </c>
      <c r="V13" s="5">
        <f>Calculations!X41</f>
        <v>22.278199999999998</v>
      </c>
      <c r="W13" s="5">
        <f>Calculations!Y41</f>
        <v>23.515100000000004</v>
      </c>
      <c r="X13" s="5">
        <f>Calculations!Z41</f>
        <v>24.773000000000003</v>
      </c>
      <c r="Y13" s="5">
        <f>Calculations!AA41</f>
        <v>26.079199999999997</v>
      </c>
      <c r="Z13" s="5">
        <f>Calculations!AB41</f>
        <v>27.079499999999999</v>
      </c>
      <c r="AA13" s="5">
        <f>Calculations!AC41</f>
        <v>27.952399999999997</v>
      </c>
      <c r="AB13" s="5">
        <f>Calculations!AD41</f>
        <v>29.265600000000003</v>
      </c>
      <c r="AC13" s="5">
        <f>Calculations!AE41</f>
        <v>30.877000000000002</v>
      </c>
      <c r="AD13" s="5">
        <f>Calculations!AF41</f>
        <v>32.276299999999999</v>
      </c>
      <c r="AE13" s="5">
        <f>Calculations!AG41</f>
        <v>33.925500000000007</v>
      </c>
      <c r="AF13" s="5">
        <f>Calculations!AH41</f>
        <v>35.546700000000001</v>
      </c>
      <c r="AG13" s="5">
        <f>Calculations!AI41</f>
        <v>36.924300000000002</v>
      </c>
      <c r="AH13" s="5">
        <f>Calculations!AJ41</f>
        <v>38.287199999999999</v>
      </c>
      <c r="AI13" s="5">
        <f>Calculations!AK41</f>
        <v>39.572400000000002</v>
      </c>
      <c r="AJ13" s="5">
        <f>Calculations!AL41</f>
        <v>40.880699999999997</v>
      </c>
      <c r="AK13" s="5">
        <f>Calculations!AM41</f>
        <v>42.238000000000007</v>
      </c>
      <c r="AL13" s="5">
        <f>Calculations!AN41</f>
        <v>43.277500000000003</v>
      </c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</row>
    <row r="14" spans="1:66">
      <c r="A14" t="s">
        <v>43</v>
      </c>
      <c r="B14" s="5">
        <f>AVERAGE(Calculations!C42:D42)</f>
        <v>1.2152777777777776E-2</v>
      </c>
      <c r="C14" s="5">
        <f>Calculations!E42</f>
        <v>7.2646604938271603E-2</v>
      </c>
      <c r="D14" s="5">
        <f>Calculations!F42</f>
        <v>0.10583719135802469</v>
      </c>
      <c r="E14" s="5">
        <f>Calculations!G42</f>
        <v>0.1465354938271605</v>
      </c>
      <c r="F14" s="5">
        <f>Calculations!H42</f>
        <v>0.18188657407407408</v>
      </c>
      <c r="G14" s="5">
        <f>Calculations!I42</f>
        <v>0.22358410493827161</v>
      </c>
      <c r="H14" s="5">
        <f>Calculations!J42</f>
        <v>0.26455246913580249</v>
      </c>
      <c r="I14" s="5">
        <f>Calculations!K42</f>
        <v>0.29936342592592591</v>
      </c>
      <c r="J14" s="5">
        <f>Calculations!L42</f>
        <v>0.33382330246913583</v>
      </c>
      <c r="K14" s="5">
        <f>Calculations!M42</f>
        <v>0.36633873456790123</v>
      </c>
      <c r="L14" s="5">
        <f>Calculations!N42</f>
        <v>0.3994212962962963</v>
      </c>
      <c r="M14" s="5">
        <f>Calculations!O42</f>
        <v>0.43377314814814816</v>
      </c>
      <c r="N14" s="5">
        <f>Calculations!P42</f>
        <v>0.46005015432098767</v>
      </c>
      <c r="O14" s="5">
        <f>Calculations!Q42</f>
        <v>0.47595679012345676</v>
      </c>
      <c r="P14" s="5">
        <f>Calculations!R42</f>
        <v>0.52467592592592593</v>
      </c>
      <c r="Q14" s="5">
        <f>Calculations!S42</f>
        <v>0.58444058641975305</v>
      </c>
      <c r="R14" s="5">
        <f>Calculations!T42</f>
        <v>0.6363464506172839</v>
      </c>
      <c r="S14" s="5">
        <f>Calculations!U42</f>
        <v>0.69756944444444446</v>
      </c>
      <c r="T14" s="5">
        <f>Calculations!V42</f>
        <v>0.75773919753086416</v>
      </c>
      <c r="U14" s="5">
        <f>Calculations!W42</f>
        <v>0.80888888888888888</v>
      </c>
      <c r="V14" s="5">
        <f>Calculations!X42</f>
        <v>0.85949845679012349</v>
      </c>
      <c r="W14" s="5">
        <f>Calculations!Y42</f>
        <v>0.90721836419753088</v>
      </c>
      <c r="X14" s="5">
        <f>Calculations!Z42</f>
        <v>0.95574845679012344</v>
      </c>
      <c r="Y14" s="5">
        <f>Calculations!AA42</f>
        <v>1.006141975308642</v>
      </c>
      <c r="Z14" s="5">
        <f>Calculations!AB42</f>
        <v>1.0447337962962964</v>
      </c>
      <c r="AA14" s="5">
        <f>Calculations!AC42</f>
        <v>1.0784104938271606</v>
      </c>
      <c r="AB14" s="5">
        <f>Calculations!AD42</f>
        <v>1.1290740740740741</v>
      </c>
      <c r="AC14" s="5">
        <f>Calculations!AE42</f>
        <v>1.1912422839506174</v>
      </c>
      <c r="AD14" s="5">
        <f>Calculations!AF42</f>
        <v>1.2452276234567901</v>
      </c>
      <c r="AE14" s="5">
        <f>Calculations!AG42</f>
        <v>1.3088541666666667</v>
      </c>
      <c r="AF14" s="5">
        <f>Calculations!AH42</f>
        <v>1.371400462962963</v>
      </c>
      <c r="AG14" s="5">
        <f>Calculations!AI42</f>
        <v>1.4245486111111112</v>
      </c>
      <c r="AH14" s="5">
        <f>Calculations!AJ42</f>
        <v>1.4771296296296297</v>
      </c>
      <c r="AI14" s="5">
        <f>Calculations!AK42</f>
        <v>1.526712962962963</v>
      </c>
      <c r="AJ14" s="5">
        <f>Calculations!AL42</f>
        <v>1.5771875</v>
      </c>
      <c r="AK14" s="5">
        <f>Calculations!AM42</f>
        <v>1.6295524691358025</v>
      </c>
      <c r="AL14" s="5">
        <f>Calculations!AN42</f>
        <v>1.6696566358024691</v>
      </c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</row>
    <row r="15" spans="1:66"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6"/>
      <c r="BD15" s="6"/>
      <c r="BE15" s="6"/>
      <c r="BF15" s="6"/>
      <c r="BG15" s="6"/>
      <c r="BH15" s="6"/>
      <c r="BI15" s="6"/>
      <c r="BJ15" s="6"/>
      <c r="BK15" s="6"/>
      <c r="BL15" s="6"/>
      <c r="BM15" s="6"/>
      <c r="BN15" s="6"/>
    </row>
    <row r="16" spans="1:66">
      <c r="A16" t="s">
        <v>66</v>
      </c>
      <c r="B16" s="6">
        <f>SUM(Calculations!C44:D44)</f>
        <v>9000</v>
      </c>
      <c r="C16" s="6">
        <f>Calculations!E44</f>
        <v>80700</v>
      </c>
      <c r="D16" s="6">
        <f>Calculations!F44</f>
        <v>117570</v>
      </c>
      <c r="E16" s="6">
        <f>Calculations!G44</f>
        <v>162780</v>
      </c>
      <c r="F16" s="6">
        <f>Calculations!H44</f>
        <v>202050</v>
      </c>
      <c r="G16" s="6">
        <f>Calculations!I44</f>
        <v>248370</v>
      </c>
      <c r="H16" s="6">
        <f>Calculations!J44</f>
        <v>293880</v>
      </c>
      <c r="I16" s="6">
        <f>Calculations!K44</f>
        <v>332550</v>
      </c>
      <c r="J16" s="6">
        <f>Calculations!L44</f>
        <v>370830</v>
      </c>
      <c r="K16" s="6">
        <f>Calculations!M44</f>
        <v>406950</v>
      </c>
      <c r="L16" s="6">
        <f>Calculations!N44</f>
        <v>443700</v>
      </c>
      <c r="M16" s="6">
        <f>Calculations!O44</f>
        <v>481860</v>
      </c>
      <c r="N16" s="6">
        <f>Calculations!P44</f>
        <v>511050</v>
      </c>
      <c r="O16" s="6">
        <f>Calculations!Q44</f>
        <v>528720</v>
      </c>
      <c r="P16" s="6">
        <f>Calculations!R44</f>
        <v>582840</v>
      </c>
      <c r="Q16" s="6">
        <f>Calculations!S44</f>
        <v>649230</v>
      </c>
      <c r="R16" s="6">
        <f>Calculations!T44</f>
        <v>706890</v>
      </c>
      <c r="S16" s="6">
        <f>Calculations!U44</f>
        <v>774900</v>
      </c>
      <c r="T16" s="6">
        <f>Calculations!V44</f>
        <v>841740</v>
      </c>
      <c r="U16" s="6">
        <f>Calculations!W44</f>
        <v>898560</v>
      </c>
      <c r="V16" s="6">
        <f>Calculations!X44</f>
        <v>954780</v>
      </c>
      <c r="W16" s="6">
        <f>Calculations!Y44</f>
        <v>1007790</v>
      </c>
      <c r="X16" s="6">
        <f>Calculations!Z44</f>
        <v>1061700</v>
      </c>
      <c r="Y16" s="6">
        <f>Calculations!AA44</f>
        <v>1117680</v>
      </c>
      <c r="Z16" s="6">
        <f>Calculations!AB44</f>
        <v>1160550</v>
      </c>
      <c r="AA16" s="6">
        <f>Calculations!AC44</f>
        <v>1197960</v>
      </c>
      <c r="AB16" s="6">
        <f>Calculations!AD44</f>
        <v>1254240</v>
      </c>
      <c r="AC16" s="6">
        <f>Calculations!AE44</f>
        <v>1323300</v>
      </c>
      <c r="AD16" s="6">
        <f>Calculations!AF44</f>
        <v>1383270</v>
      </c>
      <c r="AE16" s="6">
        <f>Calculations!AG44</f>
        <v>1453950</v>
      </c>
      <c r="AF16" s="6">
        <f>Calculations!AH44</f>
        <v>1523430</v>
      </c>
      <c r="AG16" s="6">
        <f>Calculations!AI44</f>
        <v>1582470</v>
      </c>
      <c r="AH16" s="6">
        <f>Calculations!AJ44</f>
        <v>1640880</v>
      </c>
      <c r="AI16" s="6">
        <f>Calculations!AK44</f>
        <v>1695960</v>
      </c>
      <c r="AJ16" s="6">
        <f>Calculations!AL44</f>
        <v>1752030</v>
      </c>
      <c r="AK16" s="6">
        <f>Calculations!AM44</f>
        <v>1810200</v>
      </c>
      <c r="AL16" s="6">
        <f>Calculations!AN44</f>
        <v>1854750</v>
      </c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6"/>
      <c r="BD16" s="6"/>
      <c r="BE16" s="6"/>
      <c r="BF16" s="6"/>
      <c r="BG16" s="6"/>
      <c r="BH16" s="6"/>
      <c r="BI16" s="6"/>
      <c r="BJ16" s="6"/>
      <c r="BK16" s="6"/>
      <c r="BL16" s="6"/>
      <c r="BM16" s="6"/>
      <c r="BN16" s="6"/>
    </row>
    <row r="17" spans="1:66">
      <c r="A17" t="s">
        <v>44</v>
      </c>
      <c r="B17" s="5">
        <f>MAX(Calculations!C47:D47)</f>
        <v>0.06</v>
      </c>
      <c r="C17" s="5">
        <f>Calculations!E47</f>
        <v>0.80700000000000005</v>
      </c>
      <c r="D17" s="5">
        <f>Calculations!F47</f>
        <v>1.1757000000000002</v>
      </c>
      <c r="E17" s="5">
        <f>Calculations!G47</f>
        <v>1.6277999999999999</v>
      </c>
      <c r="F17" s="5">
        <f>Calculations!H47</f>
        <v>2.0204999999999997</v>
      </c>
      <c r="G17" s="5">
        <f>Calculations!I47</f>
        <v>2.4837000000000002</v>
      </c>
      <c r="H17" s="5">
        <f>Calculations!J47</f>
        <v>2.9388000000000001</v>
      </c>
      <c r="I17" s="5">
        <f>Calculations!K47</f>
        <v>3.3255000000000003</v>
      </c>
      <c r="J17" s="5">
        <f>Calculations!L47</f>
        <v>3.7082999999999999</v>
      </c>
      <c r="K17" s="5">
        <f>Calculations!M47</f>
        <v>4.0695000000000006</v>
      </c>
      <c r="L17" s="5">
        <f>Calculations!N47</f>
        <v>4.4370000000000003</v>
      </c>
      <c r="M17" s="5">
        <f>Calculations!O47</f>
        <v>4.8186</v>
      </c>
      <c r="N17" s="5">
        <f>Calculations!P47</f>
        <v>5.1105</v>
      </c>
      <c r="O17" s="5">
        <f>Calculations!Q47</f>
        <v>5.2871999999999995</v>
      </c>
      <c r="P17" s="5">
        <f>Calculations!R47</f>
        <v>5.8284000000000011</v>
      </c>
      <c r="Q17" s="5">
        <f>Calculations!S47</f>
        <v>6.4922999999999993</v>
      </c>
      <c r="R17" s="5">
        <f>Calculations!T47</f>
        <v>7.0689000000000002</v>
      </c>
      <c r="S17" s="5">
        <f>Calculations!U47</f>
        <v>7.7490000000000006</v>
      </c>
      <c r="T17" s="5">
        <f>Calculations!V47</f>
        <v>8.4174000000000007</v>
      </c>
      <c r="U17" s="5">
        <f>Calculations!W47</f>
        <v>8.9856000000000016</v>
      </c>
      <c r="V17" s="5">
        <f>Calculations!X47</f>
        <v>9.5478000000000005</v>
      </c>
      <c r="W17" s="5">
        <f>Calculations!Y47</f>
        <v>10.0779</v>
      </c>
      <c r="X17" s="5">
        <f>Calculations!Z47</f>
        <v>10.617000000000001</v>
      </c>
      <c r="Y17" s="5">
        <f>Calculations!AA47</f>
        <v>11.176800000000002</v>
      </c>
      <c r="Z17" s="5">
        <f>Calculations!AB47</f>
        <v>11.605500000000001</v>
      </c>
      <c r="AA17" s="5">
        <f>Calculations!AC47</f>
        <v>11.9796</v>
      </c>
      <c r="AB17" s="5">
        <f>Calculations!AD47</f>
        <v>12.542399999999999</v>
      </c>
      <c r="AC17" s="5">
        <f>Calculations!AE47</f>
        <v>13.233000000000001</v>
      </c>
      <c r="AD17" s="5">
        <f>Calculations!AF47</f>
        <v>13.832700000000001</v>
      </c>
      <c r="AE17" s="5">
        <f>Calculations!AG47</f>
        <v>14.539500000000002</v>
      </c>
      <c r="AF17" s="5">
        <f>Calculations!AH47</f>
        <v>15.234299999999999</v>
      </c>
      <c r="AG17" s="5">
        <f>Calculations!AI47</f>
        <v>15.8247</v>
      </c>
      <c r="AH17" s="5">
        <f>Calculations!AJ47</f>
        <v>16.408799999999999</v>
      </c>
      <c r="AI17" s="5">
        <f>Calculations!AK47</f>
        <v>16.959600000000002</v>
      </c>
      <c r="AJ17" s="5">
        <f>Calculations!AL47</f>
        <v>17.520299999999999</v>
      </c>
      <c r="AK17" s="5">
        <f>Calculations!AM47</f>
        <v>18.102</v>
      </c>
      <c r="AL17" s="5">
        <f>Calculations!AN47</f>
        <v>18.547499999999999</v>
      </c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</row>
    <row r="18" spans="1:66">
      <c r="A18" t="s">
        <v>45</v>
      </c>
      <c r="B18" s="18">
        <f>AVERAGE(Calculations!C48:D48)</f>
        <v>1.736111111111111E-3</v>
      </c>
      <c r="C18" s="5">
        <f>Calculations!E48</f>
        <v>3.1134259259259261E-2</v>
      </c>
      <c r="D18" s="5">
        <f>Calculations!F48</f>
        <v>4.5358796296296293E-2</v>
      </c>
      <c r="E18" s="5">
        <f>Calculations!G48</f>
        <v>6.2800925925925927E-2</v>
      </c>
      <c r="F18" s="5">
        <f>Calculations!H48</f>
        <v>7.795138888888889E-2</v>
      </c>
      <c r="G18" s="5">
        <f>Calculations!I48</f>
        <v>9.5821759259259259E-2</v>
      </c>
      <c r="H18" s="5">
        <f>Calculations!J48</f>
        <v>0.11337962962962964</v>
      </c>
      <c r="I18" s="5">
        <f>Calculations!K48</f>
        <v>0.1282986111111111</v>
      </c>
      <c r="J18" s="5">
        <f>Calculations!L48</f>
        <v>0.14306712962962964</v>
      </c>
      <c r="K18" s="5">
        <f>Calculations!M48</f>
        <v>0.1570023148148148</v>
      </c>
      <c r="L18" s="5">
        <f>Calculations!N48</f>
        <v>0.17118055555555556</v>
      </c>
      <c r="M18" s="5">
        <f>Calculations!O48</f>
        <v>0.18590277777777778</v>
      </c>
      <c r="N18" s="5">
        <f>Calculations!P48</f>
        <v>0.19716435185185185</v>
      </c>
      <c r="O18" s="5">
        <f>Calculations!Q48</f>
        <v>0.20398148148148149</v>
      </c>
      <c r="P18" s="5">
        <f>Calculations!R48</f>
        <v>0.22486111111111112</v>
      </c>
      <c r="Q18" s="5">
        <f>Calculations!S48</f>
        <v>0.25047453703703704</v>
      </c>
      <c r="R18" s="5">
        <f>Calculations!T48</f>
        <v>0.27271990740740742</v>
      </c>
      <c r="S18" s="5">
        <f>Calculations!U48</f>
        <v>0.29895833333333333</v>
      </c>
      <c r="T18" s="5">
        <f>Calculations!V48</f>
        <v>0.32474537037037038</v>
      </c>
      <c r="U18" s="5">
        <f>Calculations!W48</f>
        <v>0.34666666666666668</v>
      </c>
      <c r="V18" s="5">
        <f>Calculations!X48</f>
        <v>0.36835648148148148</v>
      </c>
      <c r="W18" s="5">
        <f>Calculations!Y48</f>
        <v>0.38880787037037035</v>
      </c>
      <c r="X18" s="5">
        <f>Calculations!Z48</f>
        <v>0.40960648148148149</v>
      </c>
      <c r="Y18" s="5">
        <f>Calculations!AA48</f>
        <v>0.4312037037037037</v>
      </c>
      <c r="Z18" s="5">
        <f>Calculations!AB48</f>
        <v>0.44774305555555555</v>
      </c>
      <c r="AA18" s="5">
        <f>Calculations!AC48</f>
        <v>0.46217592592592593</v>
      </c>
      <c r="AB18" s="5">
        <f>Calculations!AD48</f>
        <v>0.48388888888888887</v>
      </c>
      <c r="AC18" s="5">
        <f>Calculations!AE48</f>
        <v>0.51053240740740746</v>
      </c>
      <c r="AD18" s="5">
        <f>Calculations!AF48</f>
        <v>0.53366898148148145</v>
      </c>
      <c r="AE18" s="5">
        <f>Calculations!AG48</f>
        <v>0.56093749999999998</v>
      </c>
      <c r="AF18" s="5">
        <f>Calculations!AH48</f>
        <v>0.5877430555555555</v>
      </c>
      <c r="AG18" s="5">
        <f>Calculations!AI48</f>
        <v>0.61052083333333329</v>
      </c>
      <c r="AH18" s="5">
        <f>Calculations!AJ48</f>
        <v>0.63305555555555559</v>
      </c>
      <c r="AI18" s="5">
        <f>Calculations!AK48</f>
        <v>0.65430555555555558</v>
      </c>
      <c r="AJ18" s="5">
        <f>Calculations!AL48</f>
        <v>0.67593749999999997</v>
      </c>
      <c r="AK18" s="5">
        <f>Calculations!AM48</f>
        <v>0.69837962962962963</v>
      </c>
      <c r="AL18" s="5">
        <f>Calculations!AN48</f>
        <v>0.71556712962962965</v>
      </c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</row>
    <row r="19" spans="1:66"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6"/>
      <c r="BD19" s="6"/>
      <c r="BE19" s="6"/>
      <c r="BF19" s="6"/>
      <c r="BG19" s="6"/>
      <c r="BH19" s="6"/>
      <c r="BI19" s="6"/>
      <c r="BJ19" s="6"/>
      <c r="BK19" s="6"/>
      <c r="BL19" s="6"/>
      <c r="BM19" s="6"/>
      <c r="BN19" s="6"/>
    </row>
    <row r="20" spans="1:66">
      <c r="A20" t="s">
        <v>67</v>
      </c>
      <c r="B20" s="6">
        <f>SUM(Calculations!C50:D50)</f>
        <v>6498600</v>
      </c>
      <c r="C20" s="6">
        <f>Calculations!E50</f>
        <v>58270780</v>
      </c>
      <c r="D20" s="6">
        <f>Calculations!F50</f>
        <v>84893378</v>
      </c>
      <c r="E20" s="6">
        <f>Calculations!G50</f>
        <v>117538012</v>
      </c>
      <c r="F20" s="6">
        <f>Calculations!H50</f>
        <v>145893570</v>
      </c>
      <c r="G20" s="6">
        <f>Calculations!I50</f>
        <v>179339698</v>
      </c>
      <c r="H20" s="6">
        <f>Calculations!J50</f>
        <v>212200952</v>
      </c>
      <c r="I20" s="6">
        <f>Calculations!K50</f>
        <v>240123270</v>
      </c>
      <c r="J20" s="6">
        <f>Calculations!L50</f>
        <v>267763982</v>
      </c>
      <c r="K20" s="6">
        <f>Calculations!M50</f>
        <v>293845030</v>
      </c>
      <c r="L20" s="6">
        <f>Calculations!N50</f>
        <v>320380980</v>
      </c>
      <c r="M20" s="6">
        <f>Calculations!O50</f>
        <v>347935044</v>
      </c>
      <c r="N20" s="6">
        <f>Calculations!P50</f>
        <v>369012170</v>
      </c>
      <c r="O20" s="6">
        <f>Calculations!Q50</f>
        <v>381771088</v>
      </c>
      <c r="P20" s="6">
        <f>Calculations!R50</f>
        <v>420849336</v>
      </c>
      <c r="Q20" s="6">
        <f>Calculations!S50</f>
        <v>468787342</v>
      </c>
      <c r="R20" s="6">
        <f>Calculations!T50</f>
        <v>510421706</v>
      </c>
      <c r="S20" s="6">
        <f>Calculations!U50</f>
        <v>559529460</v>
      </c>
      <c r="T20" s="6">
        <f>Calculations!V50</f>
        <v>607792396</v>
      </c>
      <c r="U20" s="6">
        <f>Calculations!W50</f>
        <v>648820224</v>
      </c>
      <c r="V20" s="6">
        <f>Calculations!X50</f>
        <v>689414812</v>
      </c>
      <c r="W20" s="6">
        <f>Calculations!Y50</f>
        <v>727691566</v>
      </c>
      <c r="X20" s="6">
        <f>Calculations!Z50</f>
        <v>766618180</v>
      </c>
      <c r="Y20" s="6">
        <f>Calculations!AA50</f>
        <v>807039472</v>
      </c>
      <c r="Z20" s="6">
        <f>Calculations!AB50</f>
        <v>837994470</v>
      </c>
      <c r="AA20" s="6">
        <f>Calculations!AC50</f>
        <v>865006984</v>
      </c>
      <c r="AB20" s="6">
        <f>Calculations!AD50</f>
        <v>905644896</v>
      </c>
      <c r="AC20" s="6">
        <f>Calculations!AE50</f>
        <v>955510820</v>
      </c>
      <c r="AD20" s="6">
        <f>Calculations!AF50</f>
        <v>998813158</v>
      </c>
      <c r="AE20" s="6">
        <f>Calculations!AG50</f>
        <v>1049848830</v>
      </c>
      <c r="AF20" s="6">
        <f>Calculations!AH50</f>
        <v>1100018022</v>
      </c>
      <c r="AG20" s="6">
        <f>Calculations!AI50</f>
        <v>1142648838</v>
      </c>
      <c r="AH20" s="6">
        <f>Calculations!AJ50</f>
        <v>1184824752</v>
      </c>
      <c r="AI20" s="6">
        <f>Calculations!AK50</f>
        <v>1224596184</v>
      </c>
      <c r="AJ20" s="6">
        <f>Calculations!AL50</f>
        <v>1265082462</v>
      </c>
      <c r="AK20" s="6">
        <f>Calculations!AM50</f>
        <v>1307085080</v>
      </c>
      <c r="AL20" s="6">
        <f>Calculations!AN50</f>
        <v>1339253150</v>
      </c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</row>
    <row r="21" spans="1:66">
      <c r="A21" t="s">
        <v>47</v>
      </c>
      <c r="B21" s="5">
        <f>MAX(Calculations!C53:D53)</f>
        <v>2.3106133333333334</v>
      </c>
      <c r="C21" s="5">
        <f>Calculations!E53</f>
        <v>31.077749333333333</v>
      </c>
      <c r="D21" s="5">
        <f>Calculations!F53</f>
        <v>45.276468266666669</v>
      </c>
      <c r="E21" s="5">
        <f>Calculations!G53</f>
        <v>62.686939733333332</v>
      </c>
      <c r="F21" s="5">
        <f>Calculations!H53</f>
        <v>77.809904000000003</v>
      </c>
      <c r="G21" s="5">
        <f>Calculations!I53</f>
        <v>95.647838933333333</v>
      </c>
      <c r="H21" s="5">
        <f>Calculations!J53</f>
        <v>113.17384106666667</v>
      </c>
      <c r="I21" s="5">
        <f>Calculations!K53</f>
        <v>128.065744</v>
      </c>
      <c r="J21" s="5">
        <f>Calculations!L53</f>
        <v>142.80745706666667</v>
      </c>
      <c r="K21" s="5">
        <f>Calculations!M53</f>
        <v>156.71734933333335</v>
      </c>
      <c r="L21" s="5">
        <f>Calculations!N53</f>
        <v>170.86985600000003</v>
      </c>
      <c r="M21" s="5">
        <f>Calculations!O53</f>
        <v>185.56535680000002</v>
      </c>
      <c r="N21" s="5">
        <f>Calculations!P53</f>
        <v>196.80649066666666</v>
      </c>
      <c r="O21" s="5">
        <f>Calculations!Q53</f>
        <v>203.61124693333335</v>
      </c>
      <c r="P21" s="5">
        <f>Calculations!R53</f>
        <v>224.45297920000002</v>
      </c>
      <c r="Q21" s="5">
        <f>Calculations!S53</f>
        <v>250.01991573333333</v>
      </c>
      <c r="R21" s="5">
        <f>Calculations!T53</f>
        <v>272.22490986666674</v>
      </c>
      <c r="S21" s="5">
        <f>Calculations!U53</f>
        <v>298.41571200000004</v>
      </c>
      <c r="T21" s="5">
        <f>Calculations!V53</f>
        <v>324.15594453333335</v>
      </c>
      <c r="U21" s="5">
        <f>Calculations!W53</f>
        <v>346.03745280000004</v>
      </c>
      <c r="V21" s="5">
        <f>Calculations!X53</f>
        <v>367.68789973333332</v>
      </c>
      <c r="W21" s="5">
        <f>Calculations!Y53</f>
        <v>388.10216853333338</v>
      </c>
      <c r="X21" s="5">
        <f>Calculations!Z53</f>
        <v>408.86302933333337</v>
      </c>
      <c r="Y21" s="5">
        <f>Calculations!AA53</f>
        <v>430.42105173333334</v>
      </c>
      <c r="Z21" s="5">
        <f>Calculations!AB53</f>
        <v>446.930384</v>
      </c>
      <c r="AA21" s="5">
        <f>Calculations!AC53</f>
        <v>461.33705813333336</v>
      </c>
      <c r="AB21" s="5">
        <f>Calculations!AD53</f>
        <v>483.01061120000008</v>
      </c>
      <c r="AC21" s="5">
        <f>Calculations!AE53</f>
        <v>509.60577066666667</v>
      </c>
      <c r="AD21" s="5">
        <f>Calculations!AF53</f>
        <v>532.70035093333343</v>
      </c>
      <c r="AE21" s="5">
        <f>Calculations!AG53</f>
        <v>559.91937600000006</v>
      </c>
      <c r="AF21" s="5">
        <f>Calculations!AH53</f>
        <v>586.6762784</v>
      </c>
      <c r="AG21" s="5">
        <f>Calculations!AI53</f>
        <v>609.41271360000007</v>
      </c>
      <c r="AH21" s="5">
        <f>Calculations!AJ53</f>
        <v>631.90653439999994</v>
      </c>
      <c r="AI21" s="5">
        <f>Calculations!AK53</f>
        <v>653.11796479999998</v>
      </c>
      <c r="AJ21" s="5">
        <f>Calculations!AL53</f>
        <v>674.71064640000009</v>
      </c>
      <c r="AK21" s="5">
        <f>Calculations!AM53</f>
        <v>697.11204266666664</v>
      </c>
      <c r="AL21" s="5">
        <f>Calculations!AN53</f>
        <v>714.26834666666673</v>
      </c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</row>
    <row r="22" spans="1:66">
      <c r="A22" t="s">
        <v>46</v>
      </c>
      <c r="B22" s="5">
        <f>AVERAGE(Calculations!C54:D54)</f>
        <v>1.2535879629629632</v>
      </c>
      <c r="C22" s="5">
        <f>Calculations!E54</f>
        <v>22.481010802469136</v>
      </c>
      <c r="D22" s="5">
        <f>Calculations!F54</f>
        <v>32.752074845679012</v>
      </c>
      <c r="E22" s="5">
        <f>Calculations!G54</f>
        <v>45.346455246913578</v>
      </c>
      <c r="F22" s="5">
        <f>Calculations!H54</f>
        <v>56.286099537037039</v>
      </c>
      <c r="G22" s="5">
        <f>Calculations!I54</f>
        <v>69.189698302469139</v>
      </c>
      <c r="H22" s="5">
        <f>Calculations!J54</f>
        <v>81.867651234567901</v>
      </c>
      <c r="I22" s="5">
        <f>Calculations!K54</f>
        <v>92.640150462962964</v>
      </c>
      <c r="J22" s="5">
        <f>Calculations!L54</f>
        <v>103.30400540123456</v>
      </c>
      <c r="K22" s="5">
        <f>Calculations!M54</f>
        <v>113.36613811728395</v>
      </c>
      <c r="L22" s="5">
        <f>Calculations!N54</f>
        <v>123.60377314814815</v>
      </c>
      <c r="M22" s="5">
        <f>Calculations!O54</f>
        <v>134.23419907407407</v>
      </c>
      <c r="N22" s="5">
        <f>Calculations!P54</f>
        <v>142.3658063271605</v>
      </c>
      <c r="O22" s="5">
        <f>Calculations!Q54</f>
        <v>147.28822839506174</v>
      </c>
      <c r="P22" s="5">
        <f>Calculations!R54</f>
        <v>162.36471296296295</v>
      </c>
      <c r="Q22" s="5">
        <f>Calculations!S54</f>
        <v>180.85931404320988</v>
      </c>
      <c r="R22" s="5">
        <f>Calculations!T54</f>
        <v>196.92195447530864</v>
      </c>
      <c r="S22" s="5">
        <f>Calculations!U54</f>
        <v>215.86784722222222</v>
      </c>
      <c r="T22" s="5">
        <f>Calculations!V54</f>
        <v>234.48780709876544</v>
      </c>
      <c r="U22" s="5">
        <f>Calculations!W54</f>
        <v>250.31644444444444</v>
      </c>
      <c r="V22" s="5">
        <f>Calculations!X54</f>
        <v>265.97793672839504</v>
      </c>
      <c r="W22" s="5">
        <f>Calculations!Y54</f>
        <v>280.74520293209878</v>
      </c>
      <c r="X22" s="5">
        <f>Calculations!Z54</f>
        <v>295.76318672839506</v>
      </c>
      <c r="Y22" s="5">
        <f>Calculations!AA54</f>
        <v>311.35782098765429</v>
      </c>
      <c r="Z22" s="5">
        <f>Calculations!AB54</f>
        <v>323.30033564814812</v>
      </c>
      <c r="AA22" s="5">
        <f>Calculations!AC54</f>
        <v>333.72183024691356</v>
      </c>
      <c r="AB22" s="5">
        <f>Calculations!AD54</f>
        <v>349.40003703703701</v>
      </c>
      <c r="AC22" s="5">
        <f>Calculations!AE54</f>
        <v>368.63843364197533</v>
      </c>
      <c r="AD22" s="5">
        <f>Calculations!AF54</f>
        <v>385.34458256172837</v>
      </c>
      <c r="AE22" s="5">
        <f>Calculations!AG54</f>
        <v>405.03427083333332</v>
      </c>
      <c r="AF22" s="5">
        <f>Calculations!AH54</f>
        <v>424.38966898148146</v>
      </c>
      <c r="AG22" s="5">
        <f>Calculations!AI54</f>
        <v>440.83674305555553</v>
      </c>
      <c r="AH22" s="5">
        <f>Calculations!AJ54</f>
        <v>457.10831481481483</v>
      </c>
      <c r="AI22" s="5">
        <f>Calculations!AK54</f>
        <v>472.45223148148148</v>
      </c>
      <c r="AJ22" s="5">
        <f>Calculations!AL54</f>
        <v>488.07193749999999</v>
      </c>
      <c r="AK22" s="5">
        <f>Calculations!AM54</f>
        <v>504.27665123456791</v>
      </c>
      <c r="AL22" s="5">
        <f>Calculations!AN54</f>
        <v>516.6871720679012</v>
      </c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</row>
  </sheetData>
  <customSheetViews>
    <customSheetView guid="{AA57F53F-F018-45C7-BB53-E7D408712C93}">
      <selection activeCell="B6" sqref="B6"/>
      <pageSetup paperSize="9" orientation="portrait"/>
    </customSheetView>
    <customSheetView guid="{2313BBD9-5EBB-40F7-9B48-113B2C561A8A}">
      <selection activeCell="B6" sqref="B6"/>
      <pageSetup paperSize="9" orientation="portrait"/>
    </customSheetView>
    <customSheetView guid="{BBF56B5C-AB69-454B-80E1-9D193A01A6EA}">
      <selection activeCell="B6" sqref="B6"/>
      <pageSetup paperSize="9" orientation="portrait"/>
    </customSheetView>
    <customSheetView guid="{D99ECB47-4399-42F6-9B77-885DA9F4083B}">
      <selection activeCell="B6" sqref="B6"/>
      <pageSetup paperSize="9" orientation="portrait"/>
    </customSheetView>
    <customSheetView guid="{5CDA1519-9BC4-431C-A804-8C8BCA6F7D6F}">
      <selection activeCell="B6" sqref="B6"/>
      <pageSetup paperSize="9" orientation="portrait"/>
    </customSheetView>
  </customSheetViews>
  <pageMargins left="0.7" right="0.7" top="0.75" bottom="0.75" header="0.3" footer="0.3"/>
  <pageSetup paperSize="9" orientation="portrait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7"/>
  <sheetViews>
    <sheetView workbookViewId="0">
      <selection sqref="A1:D1"/>
    </sheetView>
  </sheetViews>
  <sheetFormatPr baseColWidth="10" defaultColWidth="8.83203125" defaultRowHeight="14" x14ac:dyDescent="0"/>
  <cols>
    <col min="1" max="1" width="59.6640625" style="24" customWidth="1"/>
    <col min="2" max="2" width="21.1640625" style="24" bestFit="1" customWidth="1"/>
    <col min="3" max="3" width="14.5" style="24" customWidth="1"/>
    <col min="4" max="4" width="8.83203125" style="24"/>
    <col min="5" max="5" width="11" style="24" bestFit="1" customWidth="1"/>
    <col min="6" max="16384" width="8.83203125" style="24"/>
  </cols>
  <sheetData>
    <row r="1" spans="1:5">
      <c r="A1" s="60" t="s">
        <v>73</v>
      </c>
      <c r="B1" s="60"/>
      <c r="C1" s="60"/>
      <c r="D1" s="60"/>
      <c r="E1" s="36"/>
    </row>
    <row r="3" spans="1:5" ht="15">
      <c r="A3" s="25" t="s">
        <v>74</v>
      </c>
      <c r="B3" s="26">
        <f>'Reference Data'!B14</f>
        <v>20000000</v>
      </c>
      <c r="C3" s="27"/>
    </row>
    <row r="4" spans="1:5">
      <c r="A4" s="28" t="s">
        <v>75</v>
      </c>
      <c r="B4" s="29">
        <f>MAX('Transaction Details'!B3:AL3)</f>
        <v>61825</v>
      </c>
    </row>
    <row r="6" spans="1:5">
      <c r="B6" s="25" t="s">
        <v>76</v>
      </c>
      <c r="C6" s="25" t="s">
        <v>77</v>
      </c>
    </row>
    <row r="7" spans="1:5" ht="15">
      <c r="A7" s="28" t="s">
        <v>78</v>
      </c>
      <c r="B7" s="30">
        <f>B3*'Reference Data'!B3</f>
        <v>1400000000</v>
      </c>
      <c r="C7" s="27">
        <f>(B7*'Reference Data'!$B$7*'Reference Data'!$B$8)/(5*60)</f>
        <v>14000</v>
      </c>
      <c r="E7" s="27"/>
    </row>
    <row r="8" spans="1:5" ht="15">
      <c r="A8" s="28" t="s">
        <v>79</v>
      </c>
      <c r="B8" s="30">
        <f>B3*'Reference Data'!B4</f>
        <v>600000000</v>
      </c>
      <c r="C8" s="27">
        <f>(B8*'Reference Data'!$B$7*'Reference Data'!$B$8)/(5*60)</f>
        <v>6000</v>
      </c>
    </row>
    <row r="9" spans="1:5" ht="15">
      <c r="A9" s="28" t="s">
        <v>143</v>
      </c>
      <c r="B9" s="53" t="s">
        <v>15</v>
      </c>
      <c r="C9" s="27">
        <f>'Reference Data'!B12</f>
        <v>3500</v>
      </c>
    </row>
    <row r="10" spans="1:5" ht="15">
      <c r="A10" s="28" t="s">
        <v>144</v>
      </c>
      <c r="B10" s="31">
        <f>'Reference Data'!B19</f>
        <v>13685760000000</v>
      </c>
      <c r="C10" s="26">
        <f>B10/(30*24*60*60)</f>
        <v>5280000</v>
      </c>
    </row>
    <row r="11" spans="1:5" ht="15">
      <c r="A11" s="28"/>
      <c r="B11" s="33"/>
    </row>
    <row r="12" spans="1:5" ht="15">
      <c r="A12" s="28" t="s">
        <v>80</v>
      </c>
      <c r="B12" s="30">
        <f>B4*'Reference Data'!B3</f>
        <v>4327750</v>
      </c>
      <c r="C12" s="24">
        <f>(B12*'Reference Data'!$B$7*'Reference Data'!$B$8)/(5*60)</f>
        <v>43.277500000000003</v>
      </c>
    </row>
    <row r="13" spans="1:5" ht="15">
      <c r="A13" s="28" t="s">
        <v>81</v>
      </c>
      <c r="B13" s="26">
        <f>B4*'Reference Data'!B4</f>
        <v>1854750</v>
      </c>
      <c r="C13" s="24">
        <f>(B13*'Reference Data'!$B$7*'Reference Data'!$B$8)/(5*60)</f>
        <v>18.547499999999999</v>
      </c>
    </row>
    <row r="14" spans="1:5">
      <c r="A14" s="28" t="s">
        <v>145</v>
      </c>
      <c r="B14" s="54" t="s">
        <v>15</v>
      </c>
      <c r="C14" s="34">
        <f>B4/B3*'Reference Data'!B12</f>
        <v>10.819374999999999</v>
      </c>
    </row>
    <row r="15" spans="1:5" ht="15">
      <c r="A15" s="28" t="s">
        <v>82</v>
      </c>
      <c r="B15" s="27">
        <f>B4*'Reference Data'!B5</f>
        <v>1339253150</v>
      </c>
      <c r="C15" s="32">
        <f>(B15*'Reference Data'!B9*'Reference Data'!B10)/(5*60)</f>
        <v>714.26834666666673</v>
      </c>
    </row>
    <row r="16" spans="1:5">
      <c r="A16" s="28" t="s">
        <v>83</v>
      </c>
      <c r="B16" s="27">
        <f>B15*10</f>
        <v>13392531500</v>
      </c>
      <c r="C16" s="34">
        <f>C15*10</f>
        <v>7142.6834666666673</v>
      </c>
    </row>
    <row r="18" spans="1:3">
      <c r="A18" s="28" t="s">
        <v>84</v>
      </c>
      <c r="B18" s="56">
        <f>B12/B7</f>
        <v>3.0912499999999998E-3</v>
      </c>
      <c r="C18" s="35" t="s">
        <v>85</v>
      </c>
    </row>
    <row r="19" spans="1:3">
      <c r="A19" s="28" t="s">
        <v>86</v>
      </c>
      <c r="B19" s="56">
        <f>B13/B8</f>
        <v>3.0912499999999998E-3</v>
      </c>
      <c r="C19" s="35" t="s">
        <v>85</v>
      </c>
    </row>
    <row r="20" spans="1:3">
      <c r="A20" s="28" t="s">
        <v>146</v>
      </c>
      <c r="B20" s="56">
        <f>C14/C9</f>
        <v>3.0912499999999998E-3</v>
      </c>
      <c r="C20" s="35" t="s">
        <v>85</v>
      </c>
    </row>
    <row r="21" spans="1:3" ht="15">
      <c r="A21" s="28" t="s">
        <v>87</v>
      </c>
      <c r="B21" s="57">
        <f>B15/B10</f>
        <v>9.7857418952254028E-5</v>
      </c>
    </row>
    <row r="22" spans="1:3">
      <c r="A22" s="28" t="s">
        <v>88</v>
      </c>
      <c r="B22" s="56">
        <f>B16/B10</f>
        <v>9.7857418952254031E-4</v>
      </c>
      <c r="C22" s="35" t="s">
        <v>85</v>
      </c>
    </row>
    <row r="25" spans="1:3">
      <c r="A25" s="28" t="s">
        <v>147</v>
      </c>
    </row>
    <row r="27" spans="1:3">
      <c r="A27" s="25" t="s">
        <v>89</v>
      </c>
    </row>
  </sheetData>
  <mergeCells count="1">
    <mergeCell ref="A1:D1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3"/>
  <sheetViews>
    <sheetView workbookViewId="0">
      <selection activeCell="B5" sqref="B5"/>
    </sheetView>
  </sheetViews>
  <sheetFormatPr baseColWidth="10" defaultColWidth="8.83203125" defaultRowHeight="15" x14ac:dyDescent="0"/>
  <cols>
    <col min="1" max="1" width="41.5" style="24" bestFit="1" customWidth="1"/>
    <col min="2" max="2" width="11.1640625" style="24" bestFit="1" customWidth="1"/>
    <col min="3" max="3" width="5.1640625" style="37" bestFit="1" customWidth="1"/>
    <col min="4" max="4" width="10.33203125" style="37" bestFit="1" customWidth="1"/>
    <col min="5" max="5" width="12.1640625" style="24" bestFit="1" customWidth="1"/>
    <col min="6" max="16384" width="8.83203125" style="24"/>
  </cols>
  <sheetData>
    <row r="1" spans="1:5" ht="14">
      <c r="A1" s="60" t="s">
        <v>90</v>
      </c>
      <c r="B1" s="60"/>
      <c r="C1" s="60"/>
      <c r="D1" s="60"/>
      <c r="E1" s="60"/>
    </row>
    <row r="3" spans="1:5">
      <c r="A3" s="25" t="s">
        <v>141</v>
      </c>
      <c r="B3" s="30">
        <f>'Reference Data'!B15</f>
        <v>50000000</v>
      </c>
    </row>
    <row r="4" spans="1:5">
      <c r="A4" s="28" t="s">
        <v>75</v>
      </c>
      <c r="B4" s="29">
        <f>MAX('Transaction Details'!B3:AL3)</f>
        <v>61825</v>
      </c>
    </row>
    <row r="5" spans="1:5">
      <c r="A5" s="25" t="s">
        <v>91</v>
      </c>
      <c r="B5" s="55">
        <f>E53/D53</f>
        <v>1.2365000000000004E-3</v>
      </c>
    </row>
    <row r="7" spans="1:5" ht="45.75" customHeight="1">
      <c r="A7" s="61" t="s">
        <v>92</v>
      </c>
      <c r="B7" s="61" t="s">
        <v>93</v>
      </c>
      <c r="C7" s="62" t="s">
        <v>94</v>
      </c>
      <c r="D7" s="62"/>
      <c r="E7" s="38" t="s">
        <v>95</v>
      </c>
    </row>
    <row r="8" spans="1:5" ht="42">
      <c r="A8" s="61"/>
      <c r="B8" s="61"/>
      <c r="C8" s="39" t="s">
        <v>96</v>
      </c>
      <c r="D8" s="40" t="s">
        <v>97</v>
      </c>
      <c r="E8" s="40" t="s">
        <v>97</v>
      </c>
    </row>
    <row r="9" spans="1:5">
      <c r="A9" s="41" t="s">
        <v>98</v>
      </c>
      <c r="B9" s="42"/>
      <c r="C9" s="43"/>
      <c r="D9" s="43"/>
      <c r="E9" s="42"/>
    </row>
    <row r="10" spans="1:5">
      <c r="A10" s="42" t="s">
        <v>99</v>
      </c>
      <c r="B10" s="42">
        <v>1</v>
      </c>
      <c r="C10" s="43">
        <v>0.3</v>
      </c>
      <c r="D10" s="44">
        <f>C10*'Reference Data'!$B$17*B10</f>
        <v>72</v>
      </c>
      <c r="E10" s="45">
        <f>D10*($B$4/$B$3)</f>
        <v>8.9027999999999996E-2</v>
      </c>
    </row>
    <row r="11" spans="1:5">
      <c r="A11" s="42" t="s">
        <v>100</v>
      </c>
      <c r="B11" s="42">
        <v>1</v>
      </c>
      <c r="C11" s="43">
        <v>0.5</v>
      </c>
      <c r="D11" s="44">
        <f>C11*'Reference Data'!$B$17*B11</f>
        <v>120</v>
      </c>
      <c r="E11" s="45">
        <f t="shared" ref="E11:E51" si="0">D11*($B$4/$B$3)</f>
        <v>0.14837999999999998</v>
      </c>
    </row>
    <row r="12" spans="1:5">
      <c r="A12" s="42" t="s">
        <v>101</v>
      </c>
      <c r="B12" s="42">
        <v>1</v>
      </c>
      <c r="C12" s="43">
        <v>0.7</v>
      </c>
      <c r="D12" s="44">
        <f>C12*'Reference Data'!$B$17*B12</f>
        <v>168</v>
      </c>
      <c r="E12" s="45">
        <f t="shared" si="0"/>
        <v>0.207732</v>
      </c>
    </row>
    <row r="13" spans="1:5">
      <c r="A13" s="42" t="s">
        <v>102</v>
      </c>
      <c r="B13" s="42">
        <v>1</v>
      </c>
      <c r="C13" s="43">
        <v>0.5</v>
      </c>
      <c r="D13" s="44">
        <f>C13*'Reference Data'!$B$17*B13</f>
        <v>120</v>
      </c>
      <c r="E13" s="45">
        <f t="shared" si="0"/>
        <v>0.14837999999999998</v>
      </c>
    </row>
    <row r="14" spans="1:5">
      <c r="A14" s="41" t="s">
        <v>103</v>
      </c>
      <c r="B14" s="42"/>
      <c r="C14" s="43"/>
      <c r="D14" s="44"/>
      <c r="E14" s="45"/>
    </row>
    <row r="15" spans="1:5">
      <c r="A15" s="42" t="s">
        <v>104</v>
      </c>
      <c r="B15" s="42">
        <v>1</v>
      </c>
      <c r="C15" s="43">
        <v>1</v>
      </c>
      <c r="D15" s="44">
        <f>C15*'Reference Data'!$B$17*B15</f>
        <v>240</v>
      </c>
      <c r="E15" s="45">
        <f t="shared" si="0"/>
        <v>0.29675999999999997</v>
      </c>
    </row>
    <row r="16" spans="1:5">
      <c r="A16" s="42" t="s">
        <v>105</v>
      </c>
      <c r="B16" s="42">
        <v>3</v>
      </c>
      <c r="C16" s="43">
        <v>1</v>
      </c>
      <c r="D16" s="44">
        <f>C16*'Reference Data'!$B$17*B16</f>
        <v>720</v>
      </c>
      <c r="E16" s="45">
        <f t="shared" si="0"/>
        <v>0.89027999999999996</v>
      </c>
    </row>
    <row r="17" spans="1:5">
      <c r="A17" s="41" t="s">
        <v>106</v>
      </c>
      <c r="B17" s="42"/>
      <c r="C17" s="43"/>
      <c r="D17" s="44"/>
      <c r="E17" s="45"/>
    </row>
    <row r="18" spans="1:5">
      <c r="A18" s="42" t="s">
        <v>107</v>
      </c>
      <c r="B18" s="42">
        <v>1</v>
      </c>
      <c r="C18" s="43">
        <v>1</v>
      </c>
      <c r="D18" s="44">
        <f>C18*'Reference Data'!$B$17*B18</f>
        <v>240</v>
      </c>
      <c r="E18" s="45">
        <f t="shared" si="0"/>
        <v>0.29675999999999997</v>
      </c>
    </row>
    <row r="19" spans="1:5">
      <c r="A19" s="42" t="s">
        <v>108</v>
      </c>
      <c r="B19" s="42">
        <v>1</v>
      </c>
      <c r="C19" s="43">
        <v>1</v>
      </c>
      <c r="D19" s="44">
        <f>C19*'Reference Data'!$B$17*B19</f>
        <v>240</v>
      </c>
      <c r="E19" s="45">
        <f t="shared" si="0"/>
        <v>0.29675999999999997</v>
      </c>
    </row>
    <row r="20" spans="1:5">
      <c r="A20" s="42" t="s">
        <v>109</v>
      </c>
      <c r="B20" s="42">
        <v>2</v>
      </c>
      <c r="C20" s="43">
        <v>1</v>
      </c>
      <c r="D20" s="44">
        <f>C20*'Reference Data'!$B$17*B20</f>
        <v>480</v>
      </c>
      <c r="E20" s="45">
        <f t="shared" si="0"/>
        <v>0.59351999999999994</v>
      </c>
    </row>
    <row r="21" spans="1:5">
      <c r="A21" s="41" t="s">
        <v>110</v>
      </c>
      <c r="B21" s="42"/>
      <c r="C21" s="43"/>
      <c r="D21" s="44"/>
      <c r="E21" s="45"/>
    </row>
    <row r="22" spans="1:5">
      <c r="A22" s="42" t="s">
        <v>111</v>
      </c>
      <c r="B22" s="42">
        <v>1</v>
      </c>
      <c r="C22" s="43">
        <v>0.25</v>
      </c>
      <c r="D22" s="44">
        <f>C22*'Reference Data'!$B$17*B22</f>
        <v>60</v>
      </c>
      <c r="E22" s="45">
        <f t="shared" si="0"/>
        <v>7.4189999999999992E-2</v>
      </c>
    </row>
    <row r="23" spans="1:5">
      <c r="A23" s="42" t="s">
        <v>112</v>
      </c>
      <c r="B23" s="42">
        <v>1</v>
      </c>
      <c r="C23" s="43">
        <v>0.5</v>
      </c>
      <c r="D23" s="44">
        <f>C23*'Reference Data'!$B$17*B23</f>
        <v>120</v>
      </c>
      <c r="E23" s="45">
        <f t="shared" si="0"/>
        <v>0.14837999999999998</v>
      </c>
    </row>
    <row r="24" spans="1:5">
      <c r="A24" s="42" t="s">
        <v>113</v>
      </c>
      <c r="B24" s="42">
        <v>1</v>
      </c>
      <c r="C24" s="43">
        <v>0.5</v>
      </c>
      <c r="D24" s="44">
        <f>C24*'Reference Data'!$B$17*B24</f>
        <v>120</v>
      </c>
      <c r="E24" s="45">
        <f t="shared" si="0"/>
        <v>0.14837999999999998</v>
      </c>
    </row>
    <row r="25" spans="1:5">
      <c r="A25" s="42" t="s">
        <v>114</v>
      </c>
      <c r="B25" s="42">
        <v>4</v>
      </c>
      <c r="C25" s="43">
        <v>1</v>
      </c>
      <c r="D25" s="44">
        <f>C25*'Reference Data'!$B$17*B25</f>
        <v>960</v>
      </c>
      <c r="E25" s="45">
        <f t="shared" si="0"/>
        <v>1.1870399999999999</v>
      </c>
    </row>
    <row r="26" spans="1:5">
      <c r="A26" s="41" t="s">
        <v>115</v>
      </c>
      <c r="B26" s="42"/>
      <c r="C26" s="43"/>
      <c r="D26" s="44"/>
      <c r="E26" s="45"/>
    </row>
    <row r="27" spans="1:5">
      <c r="A27" s="42" t="s">
        <v>116</v>
      </c>
      <c r="B27" s="42">
        <v>1</v>
      </c>
      <c r="C27" s="43">
        <v>1</v>
      </c>
      <c r="D27" s="44">
        <f>C27*'Reference Data'!$B$17*B27</f>
        <v>240</v>
      </c>
      <c r="E27" s="45">
        <f t="shared" si="0"/>
        <v>0.29675999999999997</v>
      </c>
    </row>
    <row r="28" spans="1:5">
      <c r="A28" s="46" t="s">
        <v>117</v>
      </c>
      <c r="B28" s="42"/>
      <c r="C28" s="43"/>
      <c r="D28" s="44"/>
      <c r="E28" s="45"/>
    </row>
    <row r="29" spans="1:5">
      <c r="A29" s="42" t="s">
        <v>118</v>
      </c>
      <c r="B29" s="42">
        <v>1</v>
      </c>
      <c r="C29" s="43">
        <v>1</v>
      </c>
      <c r="D29" s="44">
        <f>C29*'Reference Data'!$B$17*B29</f>
        <v>240</v>
      </c>
      <c r="E29" s="45">
        <f t="shared" si="0"/>
        <v>0.29675999999999997</v>
      </c>
    </row>
    <row r="30" spans="1:5">
      <c r="A30" s="42" t="s">
        <v>119</v>
      </c>
      <c r="B30" s="42">
        <v>8</v>
      </c>
      <c r="C30" s="43">
        <v>1</v>
      </c>
      <c r="D30" s="44">
        <f>C30*'Reference Data'!$B$17*B30</f>
        <v>1920</v>
      </c>
      <c r="E30" s="45">
        <f t="shared" si="0"/>
        <v>2.3740799999999997</v>
      </c>
    </row>
    <row r="31" spans="1:5">
      <c r="A31" s="42" t="s">
        <v>120</v>
      </c>
      <c r="B31" s="42">
        <v>1</v>
      </c>
      <c r="C31" s="43">
        <v>1</v>
      </c>
      <c r="D31" s="44">
        <f>C31*'Reference Data'!$B$17*B31</f>
        <v>240</v>
      </c>
      <c r="E31" s="45">
        <f t="shared" si="0"/>
        <v>0.29675999999999997</v>
      </c>
    </row>
    <row r="32" spans="1:5">
      <c r="A32" s="42" t="s">
        <v>121</v>
      </c>
      <c r="B32" s="42">
        <v>4</v>
      </c>
      <c r="C32" s="43">
        <v>1</v>
      </c>
      <c r="D32" s="44">
        <f>C32*'Reference Data'!$B$17*B32</f>
        <v>960</v>
      </c>
      <c r="E32" s="45">
        <f t="shared" si="0"/>
        <v>1.1870399999999999</v>
      </c>
    </row>
    <row r="33" spans="1:5">
      <c r="A33" s="46" t="s">
        <v>122</v>
      </c>
      <c r="B33" s="42"/>
      <c r="C33" s="43"/>
      <c r="D33" s="44"/>
      <c r="E33" s="45"/>
    </row>
    <row r="34" spans="1:5">
      <c r="A34" s="42" t="s">
        <v>123</v>
      </c>
      <c r="B34" s="42">
        <v>1</v>
      </c>
      <c r="C34" s="43">
        <v>1</v>
      </c>
      <c r="D34" s="44">
        <f>C34*'Reference Data'!$B$17*B34</f>
        <v>240</v>
      </c>
      <c r="E34" s="45">
        <f t="shared" si="0"/>
        <v>0.29675999999999997</v>
      </c>
    </row>
    <row r="35" spans="1:5">
      <c r="A35" s="42" t="s">
        <v>124</v>
      </c>
      <c r="B35" s="42">
        <v>2</v>
      </c>
      <c r="C35" s="43">
        <v>1</v>
      </c>
      <c r="D35" s="44">
        <f>C35*'Reference Data'!$B$17*B35</f>
        <v>480</v>
      </c>
      <c r="E35" s="45">
        <f t="shared" si="0"/>
        <v>0.59351999999999994</v>
      </c>
    </row>
    <row r="36" spans="1:5">
      <c r="A36" s="42" t="s">
        <v>125</v>
      </c>
      <c r="B36" s="42">
        <v>2</v>
      </c>
      <c r="C36" s="43">
        <v>1</v>
      </c>
      <c r="D36" s="44">
        <f>C36*'Reference Data'!$B$17*B36</f>
        <v>480</v>
      </c>
      <c r="E36" s="45">
        <f t="shared" si="0"/>
        <v>0.59351999999999994</v>
      </c>
    </row>
    <row r="37" spans="1:5">
      <c r="A37" s="42" t="s">
        <v>126</v>
      </c>
      <c r="B37" s="42">
        <v>2</v>
      </c>
      <c r="C37" s="43">
        <v>1</v>
      </c>
      <c r="D37" s="44">
        <f>C37*'Reference Data'!$B$17*B37</f>
        <v>480</v>
      </c>
      <c r="E37" s="45">
        <f t="shared" si="0"/>
        <v>0.59351999999999994</v>
      </c>
    </row>
    <row r="38" spans="1:5">
      <c r="A38" s="42" t="s">
        <v>127</v>
      </c>
      <c r="B38" s="42"/>
      <c r="C38" s="43"/>
      <c r="D38" s="44"/>
      <c r="E38" s="45"/>
    </row>
    <row r="39" spans="1:5">
      <c r="A39" s="42" t="s">
        <v>128</v>
      </c>
      <c r="B39" s="42">
        <v>1</v>
      </c>
      <c r="C39" s="43">
        <v>1</v>
      </c>
      <c r="D39" s="44">
        <f>C39*'Reference Data'!$B$17*B39</f>
        <v>240</v>
      </c>
      <c r="E39" s="45">
        <f t="shared" si="0"/>
        <v>0.29675999999999997</v>
      </c>
    </row>
    <row r="40" spans="1:5">
      <c r="A40" s="42" t="s">
        <v>124</v>
      </c>
      <c r="B40" s="42">
        <v>2</v>
      </c>
      <c r="C40" s="43">
        <v>1</v>
      </c>
      <c r="D40" s="44">
        <f>C40*'Reference Data'!$B$17*B40</f>
        <v>480</v>
      </c>
      <c r="E40" s="45">
        <f t="shared" si="0"/>
        <v>0.59351999999999994</v>
      </c>
    </row>
    <row r="41" spans="1:5">
      <c r="A41" s="42" t="s">
        <v>125</v>
      </c>
      <c r="B41" s="42">
        <v>1</v>
      </c>
      <c r="C41" s="43">
        <v>1</v>
      </c>
      <c r="D41" s="44">
        <f>C41*'Reference Data'!$B$17*B41</f>
        <v>240</v>
      </c>
      <c r="E41" s="45">
        <f t="shared" si="0"/>
        <v>0.29675999999999997</v>
      </c>
    </row>
    <row r="42" spans="1:5">
      <c r="A42" s="42" t="s">
        <v>126</v>
      </c>
      <c r="B42" s="42">
        <v>1</v>
      </c>
      <c r="C42" s="43">
        <v>1</v>
      </c>
      <c r="D42" s="44">
        <f>C42*'Reference Data'!$B$17*B42</f>
        <v>240</v>
      </c>
      <c r="E42" s="45">
        <f t="shared" si="0"/>
        <v>0.29675999999999997</v>
      </c>
    </row>
    <row r="43" spans="1:5">
      <c r="A43" s="41" t="s">
        <v>129</v>
      </c>
      <c r="B43" s="42"/>
      <c r="C43" s="43"/>
      <c r="D43" s="44"/>
      <c r="E43" s="45"/>
    </row>
    <row r="44" spans="1:5">
      <c r="A44" s="42" t="s">
        <v>130</v>
      </c>
      <c r="B44" s="42">
        <v>1</v>
      </c>
      <c r="C44" s="43">
        <v>0.5</v>
      </c>
      <c r="D44" s="44">
        <f>C44*'Reference Data'!$B$17*B44</f>
        <v>120</v>
      </c>
      <c r="E44" s="45">
        <f t="shared" si="0"/>
        <v>0.14837999999999998</v>
      </c>
    </row>
    <row r="45" spans="1:5">
      <c r="A45" s="42" t="s">
        <v>131</v>
      </c>
      <c r="B45" s="42">
        <v>2</v>
      </c>
      <c r="C45" s="43">
        <v>0.5</v>
      </c>
      <c r="D45" s="44">
        <f>C45*'Reference Data'!$B$17*B45</f>
        <v>240</v>
      </c>
      <c r="E45" s="45">
        <f t="shared" si="0"/>
        <v>0.29675999999999997</v>
      </c>
    </row>
    <row r="46" spans="1:5">
      <c r="A46" s="42" t="s">
        <v>132</v>
      </c>
      <c r="B46" s="42">
        <v>6</v>
      </c>
      <c r="C46" s="43">
        <v>0.5</v>
      </c>
      <c r="D46" s="44">
        <f>C46*'Reference Data'!$B$17*B46</f>
        <v>720</v>
      </c>
      <c r="E46" s="45">
        <f t="shared" si="0"/>
        <v>0.89027999999999996</v>
      </c>
    </row>
    <row r="47" spans="1:5">
      <c r="A47" s="42" t="s">
        <v>133</v>
      </c>
      <c r="B47" s="42">
        <v>2</v>
      </c>
      <c r="C47" s="43">
        <v>0.5</v>
      </c>
      <c r="D47" s="44">
        <f>C47*'Reference Data'!$B$17*B47</f>
        <v>240</v>
      </c>
      <c r="E47" s="45">
        <f t="shared" si="0"/>
        <v>0.29675999999999997</v>
      </c>
    </row>
    <row r="48" spans="1:5">
      <c r="A48" s="41" t="s">
        <v>134</v>
      </c>
      <c r="B48" s="42"/>
      <c r="C48" s="43"/>
      <c r="D48" s="44"/>
      <c r="E48" s="45"/>
    </row>
    <row r="49" spans="1:5">
      <c r="A49" s="42" t="s">
        <v>135</v>
      </c>
      <c r="B49" s="42">
        <v>1</v>
      </c>
      <c r="C49" s="43">
        <v>1</v>
      </c>
      <c r="D49" s="44">
        <f>C49*'Reference Data'!$B$17*B49</f>
        <v>240</v>
      </c>
      <c r="E49" s="45">
        <f t="shared" si="0"/>
        <v>0.29675999999999997</v>
      </c>
    </row>
    <row r="50" spans="1:5">
      <c r="A50" s="42" t="s">
        <v>136</v>
      </c>
      <c r="B50" s="42">
        <v>1</v>
      </c>
      <c r="C50" s="43">
        <v>1</v>
      </c>
      <c r="D50" s="44">
        <f>C50*'Reference Data'!$B$17*B50</f>
        <v>240</v>
      </c>
      <c r="E50" s="45">
        <f t="shared" si="0"/>
        <v>0.29675999999999997</v>
      </c>
    </row>
    <row r="51" spans="1:5">
      <c r="A51" s="42" t="s">
        <v>137</v>
      </c>
      <c r="B51" s="42">
        <v>4</v>
      </c>
      <c r="C51" s="43">
        <v>1</v>
      </c>
      <c r="D51" s="44">
        <f>C51*'Reference Data'!$B$17*B51</f>
        <v>960</v>
      </c>
      <c r="E51" s="45">
        <f t="shared" si="0"/>
        <v>1.1870399999999999</v>
      </c>
    </row>
    <row r="52" spans="1:5">
      <c r="A52" s="42"/>
      <c r="B52" s="42"/>
      <c r="C52" s="43"/>
      <c r="D52" s="44"/>
      <c r="E52" s="45"/>
    </row>
    <row r="53" spans="1:5">
      <c r="A53" s="47" t="s">
        <v>138</v>
      </c>
      <c r="B53" s="42"/>
      <c r="C53" s="43"/>
      <c r="D53" s="48">
        <f>SUM(D9:D51)</f>
        <v>12900</v>
      </c>
      <c r="E53" s="49">
        <f>SUM(E9:E51)</f>
        <v>15.950850000000004</v>
      </c>
    </row>
  </sheetData>
  <mergeCells count="4">
    <mergeCell ref="A1:E1"/>
    <mergeCell ref="A7:A8"/>
    <mergeCell ref="B7:B8"/>
    <mergeCell ref="C7:D7"/>
  </mergeCell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57"/>
  <sheetViews>
    <sheetView workbookViewId="0">
      <selection activeCell="E5" sqref="E5"/>
    </sheetView>
  </sheetViews>
  <sheetFormatPr baseColWidth="10" defaultColWidth="11" defaultRowHeight="15" x14ac:dyDescent="0"/>
  <cols>
    <col min="1" max="1" width="3.1640625" bestFit="1" customWidth="1"/>
    <col min="2" max="2" width="21.6640625" bestFit="1" customWidth="1"/>
    <col min="3" max="3" width="12.1640625" bestFit="1" customWidth="1"/>
    <col min="4" max="4" width="13.6640625" bestFit="1" customWidth="1"/>
    <col min="5" max="5" width="14.6640625" bestFit="1" customWidth="1"/>
    <col min="6" max="8" width="12.5" bestFit="1" customWidth="1"/>
    <col min="9" max="41" width="14.1640625" bestFit="1" customWidth="1"/>
  </cols>
  <sheetData>
    <row r="1" spans="1:40">
      <c r="B1" t="s">
        <v>0</v>
      </c>
      <c r="C1">
        <v>0</v>
      </c>
      <c r="D1">
        <v>0</v>
      </c>
      <c r="E1">
        <v>1</v>
      </c>
      <c r="F1">
        <v>1</v>
      </c>
      <c r="G1">
        <v>1</v>
      </c>
      <c r="H1">
        <v>1</v>
      </c>
      <c r="I1">
        <v>1</v>
      </c>
      <c r="J1">
        <v>1</v>
      </c>
      <c r="K1">
        <v>1</v>
      </c>
      <c r="L1">
        <v>1</v>
      </c>
      <c r="M1">
        <v>1</v>
      </c>
      <c r="N1">
        <v>1</v>
      </c>
      <c r="O1">
        <v>1</v>
      </c>
      <c r="P1">
        <v>1</v>
      </c>
      <c r="Q1">
        <v>2</v>
      </c>
      <c r="R1">
        <v>2</v>
      </c>
      <c r="S1">
        <v>2</v>
      </c>
      <c r="T1">
        <v>2</v>
      </c>
      <c r="U1">
        <v>2</v>
      </c>
      <c r="V1">
        <v>2</v>
      </c>
      <c r="W1">
        <v>2</v>
      </c>
      <c r="X1">
        <v>2</v>
      </c>
      <c r="Y1">
        <v>2</v>
      </c>
      <c r="Z1">
        <v>2</v>
      </c>
      <c r="AA1">
        <v>2</v>
      </c>
      <c r="AB1">
        <v>2</v>
      </c>
      <c r="AC1">
        <v>3</v>
      </c>
      <c r="AD1">
        <v>3</v>
      </c>
      <c r="AE1">
        <v>3</v>
      </c>
      <c r="AF1">
        <v>3</v>
      </c>
      <c r="AG1">
        <v>3</v>
      </c>
      <c r="AH1">
        <v>3</v>
      </c>
      <c r="AI1">
        <v>3</v>
      </c>
      <c r="AJ1">
        <v>3</v>
      </c>
      <c r="AK1">
        <v>3</v>
      </c>
      <c r="AL1">
        <v>3</v>
      </c>
      <c r="AM1">
        <v>3</v>
      </c>
      <c r="AN1">
        <v>3</v>
      </c>
    </row>
    <row r="2" spans="1:40">
      <c r="B2" t="s">
        <v>1</v>
      </c>
      <c r="C2" t="s">
        <v>2</v>
      </c>
      <c r="D2" t="s">
        <v>3</v>
      </c>
      <c r="E2">
        <v>1</v>
      </c>
      <c r="F2">
        <v>2</v>
      </c>
      <c r="G2">
        <v>3</v>
      </c>
      <c r="H2">
        <v>4</v>
      </c>
      <c r="I2">
        <v>5</v>
      </c>
      <c r="J2">
        <v>6</v>
      </c>
      <c r="K2">
        <v>7</v>
      </c>
      <c r="L2">
        <v>8</v>
      </c>
      <c r="M2">
        <v>9</v>
      </c>
      <c r="N2">
        <v>10</v>
      </c>
      <c r="O2">
        <v>11</v>
      </c>
      <c r="P2">
        <v>12</v>
      </c>
      <c r="Q2">
        <v>1</v>
      </c>
      <c r="R2">
        <v>2</v>
      </c>
      <c r="S2">
        <v>3</v>
      </c>
      <c r="T2">
        <v>4</v>
      </c>
      <c r="U2">
        <v>5</v>
      </c>
      <c r="V2">
        <v>6</v>
      </c>
      <c r="W2">
        <v>7</v>
      </c>
      <c r="X2">
        <v>8</v>
      </c>
      <c r="Y2">
        <v>9</v>
      </c>
      <c r="Z2">
        <v>10</v>
      </c>
      <c r="AA2">
        <v>11</v>
      </c>
      <c r="AB2">
        <v>12</v>
      </c>
      <c r="AC2">
        <v>1</v>
      </c>
      <c r="AD2">
        <v>2</v>
      </c>
      <c r="AE2">
        <v>3</v>
      </c>
      <c r="AF2">
        <v>4</v>
      </c>
      <c r="AG2">
        <v>5</v>
      </c>
      <c r="AH2">
        <v>6</v>
      </c>
      <c r="AI2">
        <v>7</v>
      </c>
      <c r="AJ2">
        <v>8</v>
      </c>
      <c r="AK2">
        <v>9</v>
      </c>
      <c r="AL2">
        <v>10</v>
      </c>
      <c r="AM2">
        <v>11</v>
      </c>
      <c r="AN2">
        <v>12</v>
      </c>
    </row>
    <row r="4" spans="1:40">
      <c r="A4">
        <v>1</v>
      </c>
      <c r="B4" t="s">
        <v>13</v>
      </c>
      <c r="C4" s="8">
        <f>'Client Predictions &amp; Input'!B3</f>
        <v>90</v>
      </c>
      <c r="D4" s="8">
        <f>'Client Predictions &amp; Input'!C3</f>
        <v>90</v>
      </c>
      <c r="E4" s="3">
        <f>ROUNDUP(((('Client Predictions &amp; Input'!$B$29-'Client Predictions &amp; Input'!$B$30)*E$28)+'Client Predictions &amp; Input'!$B$30)*'Client Predictions &amp; Input'!B16,0)</f>
        <v>2241</v>
      </c>
      <c r="F4" s="3">
        <f>ROUNDUP(('Client Predictions &amp; Input'!$B$29-'Client Predictions &amp; Input'!$B$30)*F$28*'Client Predictions &amp; Input'!$B16,0)</f>
        <v>1106</v>
      </c>
      <c r="G4" s="3">
        <f>ROUNDUP(('Client Predictions &amp; Input'!$B$29-'Client Predictions &amp; Input'!$B$30)*G$28*'Client Predictions &amp; Input'!$B16,0)</f>
        <v>1356</v>
      </c>
      <c r="H4" s="3">
        <f>ROUNDUP(('Client Predictions &amp; Input'!$B$29-'Client Predictions &amp; Input'!$B$30)*H$28*'Client Predictions &amp; Input'!$B16,0)</f>
        <v>1178</v>
      </c>
      <c r="I4" s="3">
        <f>ROUNDUP(('Client Predictions &amp; Input'!$B$29-'Client Predictions &amp; Input'!$B$30)*I$28*'Client Predictions &amp; Input'!$B16,0)</f>
        <v>1389</v>
      </c>
      <c r="J4" s="3">
        <f>ROUNDUP(('Client Predictions &amp; Input'!$B$29-'Client Predictions &amp; Input'!$B$30)*J$28*'Client Predictions &amp; Input'!$B16,0)</f>
        <v>1365</v>
      </c>
      <c r="K4" s="3">
        <f>ROUNDUP(('Client Predictions &amp; Input'!$B$29-'Client Predictions &amp; Input'!$B$30)*K$28*'Client Predictions &amp; Input'!$B16,0)</f>
        <v>1160</v>
      </c>
      <c r="L4" s="3">
        <f>ROUNDUP(('Client Predictions &amp; Input'!$B$29-'Client Predictions &amp; Input'!$B$30)*L$28*'Client Predictions &amp; Input'!$B16,0)</f>
        <v>1148</v>
      </c>
      <c r="M4" s="3">
        <f>ROUNDUP(('Client Predictions &amp; Input'!$B$29-'Client Predictions &amp; Input'!$B$30)*M$28*'Client Predictions &amp; Input'!$B16,0)</f>
        <v>1083</v>
      </c>
      <c r="N4" s="3">
        <f>ROUNDUP(('Client Predictions &amp; Input'!$B$29-'Client Predictions &amp; Input'!$B$30)*N$28*'Client Predictions &amp; Input'!$B16,0)</f>
        <v>1102</v>
      </c>
      <c r="O4" s="3">
        <f>ROUNDUP(('Client Predictions &amp; Input'!$B$29-'Client Predictions &amp; Input'!$B$30)*O$28*'Client Predictions &amp; Input'!$B16,0)</f>
        <v>1144</v>
      </c>
      <c r="P4" s="3">
        <f>ROUNDUP(('Client Predictions &amp; Input'!$B$29-'Client Predictions &amp; Input'!$B$30)*P$28*'Client Predictions &amp; Input'!$B16,0)</f>
        <v>875</v>
      </c>
      <c r="Q4">
        <f>ROUNDUP((($P$30*('Client Predictions &amp; Input'!$B$31)+SUM($Q$26:$AB$26))*Q$28)*'Client Predictions &amp; Input'!$B16,0)</f>
        <v>2055</v>
      </c>
      <c r="R4">
        <f>ROUNDUP((($P$30*('Client Predictions &amp; Input'!$B$31)+SUM($Q$26:$AB$26))*R$28)*'Client Predictions &amp; Input'!$B16,0)</f>
        <v>2321</v>
      </c>
      <c r="S4">
        <f>ROUNDUP((($P$30*('Client Predictions &amp; Input'!$B$31)+SUM($Q$26:$AB$26))*S$28)*'Client Predictions &amp; Input'!$B16,0)</f>
        <v>2846</v>
      </c>
      <c r="T4">
        <f>ROUNDUP((($P$30*('Client Predictions &amp; Input'!$B$31)+SUM($Q$26:$AB$26))*T$28)*'Client Predictions &amp; Input'!$B16,0)</f>
        <v>2472</v>
      </c>
      <c r="U4">
        <f>ROUNDUP((($P$30*('Client Predictions &amp; Input'!$B$31)+SUM($Q$26:$AB$26))*U$28)*'Client Predictions &amp; Input'!$B16,0)</f>
        <v>2916</v>
      </c>
      <c r="V4">
        <f>ROUNDUP((($P$30*('Client Predictions &amp; Input'!$B$31)+SUM($Q$26:$AB$26))*V$28)*'Client Predictions &amp; Input'!$B16,0)</f>
        <v>2865</v>
      </c>
      <c r="W4">
        <f>ROUNDUP((($P$30*('Client Predictions &amp; Input'!$B$31)+SUM($Q$26:$AB$26))*W$28)*'Client Predictions &amp; Input'!$B16,0)</f>
        <v>2435</v>
      </c>
      <c r="X4">
        <f>ROUNDUP((($P$30*('Client Predictions &amp; Input'!$B$31)+SUM($Q$26:$AB$26))*X$28)*'Client Predictions &amp; Input'!$B16,0)</f>
        <v>2410</v>
      </c>
      <c r="Y4">
        <f>ROUNDUP((($P$30*('Client Predictions &amp; Input'!$B$31)+SUM($Q$26:$AB$26))*Y$28)*'Client Predictions &amp; Input'!$B16,0)</f>
        <v>2273</v>
      </c>
      <c r="Z4">
        <f>ROUNDUP((($P$30*('Client Predictions &amp; Input'!$B$31)+SUM($Q$26:$AB$26))*Z$28)*'Client Predictions &amp; Input'!$B16,0)</f>
        <v>2312</v>
      </c>
      <c r="AA4">
        <f>ROUNDUP((($P$30*('Client Predictions &amp; Input'!$B$31)+SUM($Q$26:$AB$26))*AA$28)*'Client Predictions &amp; Input'!$B16,0)</f>
        <v>2400</v>
      </c>
      <c r="AB4">
        <f>ROUNDUP((($P$30*('Client Predictions &amp; Input'!$B$31)+SUM($Q$26:$AB$26))*AB$28)*'Client Predictions &amp; Input'!$B16,0)</f>
        <v>1837</v>
      </c>
      <c r="AC4">
        <f>ROUNDUP((($AB$30*('Client Predictions &amp; Input'!$B$32)+SUM($AC$26:$AN$26))*AC$28)*'Client Predictions &amp; Input'!$B16,0)</f>
        <v>3044</v>
      </c>
      <c r="AD4">
        <f>ROUNDUP((($AB$30*('Client Predictions &amp; Input'!$B$32)+SUM($AC$26:$AN$26))*AD$28)*'Client Predictions &amp; Input'!$B16,0)</f>
        <v>3438</v>
      </c>
      <c r="AE4">
        <f>ROUNDUP((($AB$30*('Client Predictions &amp; Input'!$B$32)+SUM($AC$26:$AN$26))*AE$28)*'Client Predictions &amp; Input'!$B16,0)</f>
        <v>4216</v>
      </c>
      <c r="AF4">
        <f>ROUNDUP((($AB$30*('Client Predictions &amp; Input'!$B$32)+SUM($AC$26:$AN$26))*AF$28)*'Client Predictions &amp; Input'!$B16,0)</f>
        <v>3662</v>
      </c>
      <c r="AG4">
        <f>ROUNDUP((($AB$30*('Client Predictions &amp; Input'!$B$32)+SUM($AC$26:$AN$26))*AG$28)*'Client Predictions &amp; Input'!$B16,0)</f>
        <v>4318</v>
      </c>
      <c r="AH4">
        <f>ROUNDUP((($AB$30*('Client Predictions &amp; Input'!$B$32)+SUM($AC$26:$AN$26))*AH$28)*'Client Predictions &amp; Input'!$B16,0)</f>
        <v>4243</v>
      </c>
      <c r="AI4">
        <f>ROUNDUP((($AB$30*('Client Predictions &amp; Input'!$B$32)+SUM($AC$26:$AN$26))*AI$28)*'Client Predictions &amp; Input'!$B16,0)</f>
        <v>3606</v>
      </c>
      <c r="AJ4">
        <f>ROUNDUP((($AB$30*('Client Predictions &amp; Input'!$B$32)+SUM($AC$26:$AN$26))*AJ$28)*'Client Predictions &amp; Input'!$B16,0)</f>
        <v>3569</v>
      </c>
      <c r="AK4">
        <f>ROUNDUP((($AB$30*('Client Predictions &amp; Input'!$B$32)+SUM($AC$26:$AN$26))*AK$28)*'Client Predictions &amp; Input'!$B16,0)</f>
        <v>3366</v>
      </c>
      <c r="AL4">
        <f>ROUNDUP((($AB$30*('Client Predictions &amp; Input'!$B$32)+SUM($AC$26:$AN$26))*AL$28)*'Client Predictions &amp; Input'!$B16,0)</f>
        <v>3425</v>
      </c>
      <c r="AM4">
        <f>ROUNDUP((($AB$30*('Client Predictions &amp; Input'!$B$32)+SUM($AC$26:$AN$26))*AM$28)*'Client Predictions &amp; Input'!$B16,0)</f>
        <v>3555</v>
      </c>
      <c r="AN4">
        <f>ROUNDUP((($AB$30*('Client Predictions &amp; Input'!$B$32)+SUM($AC$26:$AN$26))*AN$28)*'Client Predictions &amp; Input'!$B16,0)</f>
        <v>2721</v>
      </c>
    </row>
    <row r="5" spans="1:40">
      <c r="A5">
        <v>2</v>
      </c>
      <c r="B5" t="s">
        <v>13</v>
      </c>
      <c r="C5" s="8">
        <f>'Client Predictions &amp; Input'!B4</f>
        <v>10</v>
      </c>
      <c r="D5" s="8">
        <f>'Client Predictions &amp; Input'!C4</f>
        <v>10</v>
      </c>
      <c r="E5" s="3">
        <f>ROUNDUP(((('Client Predictions &amp; Input'!$B$29-'Client Predictions &amp; Input'!$B$30)*E$28)+'Client Predictions &amp; Input'!$B$30)*'Client Predictions &amp; Input'!B17,0)</f>
        <v>249</v>
      </c>
      <c r="F5" s="3">
        <f>ROUNDUP(('Client Predictions &amp; Input'!$B$29-'Client Predictions &amp; Input'!$B$30)*F$28*'Client Predictions &amp; Input'!$B17,0)</f>
        <v>123</v>
      </c>
      <c r="G5" s="3">
        <f>ROUNDUP(('Client Predictions &amp; Input'!$B$29-'Client Predictions &amp; Input'!$B$30)*G$28*'Client Predictions &amp; Input'!$B17,0)</f>
        <v>151</v>
      </c>
      <c r="H5" s="3">
        <f>ROUNDUP(('Client Predictions &amp; Input'!$B$29-'Client Predictions &amp; Input'!$B$30)*H$28*'Client Predictions &amp; Input'!$B17,0)</f>
        <v>131</v>
      </c>
      <c r="I5" s="3">
        <f>ROUNDUP(('Client Predictions &amp; Input'!$B$29-'Client Predictions &amp; Input'!$B$30)*I$28*'Client Predictions &amp; Input'!$B17,0)</f>
        <v>155</v>
      </c>
      <c r="J5" s="3">
        <f>ROUNDUP(('Client Predictions &amp; Input'!$B$29-'Client Predictions &amp; Input'!$B$30)*J$28*'Client Predictions &amp; Input'!$B17,0)</f>
        <v>152</v>
      </c>
      <c r="K5" s="3">
        <f>ROUNDUP(('Client Predictions &amp; Input'!$B$29-'Client Predictions &amp; Input'!$B$30)*K$28*'Client Predictions &amp; Input'!$B17,0)</f>
        <v>129</v>
      </c>
      <c r="L5" s="3">
        <f>ROUNDUP(('Client Predictions &amp; Input'!$B$29-'Client Predictions &amp; Input'!$B$30)*L$28*'Client Predictions &amp; Input'!$B17,0)</f>
        <v>128</v>
      </c>
      <c r="M5" s="3">
        <f>ROUNDUP(('Client Predictions &amp; Input'!$B$29-'Client Predictions &amp; Input'!$B$30)*M$28*'Client Predictions &amp; Input'!$B17,0)</f>
        <v>121</v>
      </c>
      <c r="N5" s="3">
        <f>ROUNDUP(('Client Predictions &amp; Input'!$B$29-'Client Predictions &amp; Input'!$B$30)*N$28*'Client Predictions &amp; Input'!$B17,0)</f>
        <v>123</v>
      </c>
      <c r="O5" s="3">
        <f>ROUNDUP(('Client Predictions &amp; Input'!$B$29-'Client Predictions &amp; Input'!$B$30)*O$28*'Client Predictions &amp; Input'!$B17,0)</f>
        <v>128</v>
      </c>
      <c r="P5" s="3">
        <f>ROUNDUP(('Client Predictions &amp; Input'!$B$29-'Client Predictions &amp; Input'!$B$30)*P$28*'Client Predictions &amp; Input'!$B17,0)</f>
        <v>98</v>
      </c>
      <c r="Q5">
        <f>ROUNDUP((($P$30*('Client Predictions &amp; Input'!$B$31)+SUM($Q$26:$AB$26))*Q$28)*'Client Predictions &amp; Input'!$B17,0)</f>
        <v>229</v>
      </c>
      <c r="R5">
        <f>ROUNDUP((($P$30*('Client Predictions &amp; Input'!$B$31)+SUM($Q$26:$AB$26))*R$28)*'Client Predictions &amp; Input'!$B17,0)</f>
        <v>258</v>
      </c>
      <c r="S5">
        <f>ROUNDUP((($P$30*('Client Predictions &amp; Input'!$B$31)+SUM($Q$26:$AB$26))*S$28)*'Client Predictions &amp; Input'!$B17,0)</f>
        <v>317</v>
      </c>
      <c r="T5">
        <f>ROUNDUP((($P$30*('Client Predictions &amp; Input'!$B$31)+SUM($Q$26:$AB$26))*T$28)*'Client Predictions &amp; Input'!$B17,0)</f>
        <v>275</v>
      </c>
      <c r="U5">
        <f>ROUNDUP((($P$30*('Client Predictions &amp; Input'!$B$31)+SUM($Q$26:$AB$26))*U$28)*'Client Predictions &amp; Input'!$B17,0)</f>
        <v>324</v>
      </c>
      <c r="V5">
        <f>ROUNDUP((($P$30*('Client Predictions &amp; Input'!$B$31)+SUM($Q$26:$AB$26))*V$28)*'Client Predictions &amp; Input'!$B17,0)</f>
        <v>319</v>
      </c>
      <c r="W5">
        <f>ROUNDUP((($P$30*('Client Predictions &amp; Input'!$B$31)+SUM($Q$26:$AB$26))*W$28)*'Client Predictions &amp; Input'!$B17,0)</f>
        <v>271</v>
      </c>
      <c r="X5">
        <f>ROUNDUP((($P$30*('Client Predictions &amp; Input'!$B$31)+SUM($Q$26:$AB$26))*X$28)*'Client Predictions &amp; Input'!$B17,0)</f>
        <v>268</v>
      </c>
      <c r="Y5">
        <f>ROUNDUP((($P$30*('Client Predictions &amp; Input'!$B$31)+SUM($Q$26:$AB$26))*Y$28)*'Client Predictions &amp; Input'!$B17,0)</f>
        <v>253</v>
      </c>
      <c r="Z5">
        <f>ROUNDUP((($P$30*('Client Predictions &amp; Input'!$B$31)+SUM($Q$26:$AB$26))*Z$28)*'Client Predictions &amp; Input'!$B17,0)</f>
        <v>257</v>
      </c>
      <c r="AA5">
        <f>ROUNDUP((($P$30*('Client Predictions &amp; Input'!$B$31)+SUM($Q$26:$AB$26))*AA$28)*'Client Predictions &amp; Input'!$B17,0)</f>
        <v>267</v>
      </c>
      <c r="AB5">
        <f>ROUNDUP((($P$30*('Client Predictions &amp; Input'!$B$31)+SUM($Q$26:$AB$26))*AB$28)*'Client Predictions &amp; Input'!$B17,0)</f>
        <v>205</v>
      </c>
      <c r="AC5">
        <f>ROUNDUP((($AB$30*('Client Predictions &amp; Input'!$B$32)+SUM($AC$26:$AN$26))*AC$28)*'Client Predictions &amp; Input'!$B17,0)</f>
        <v>339</v>
      </c>
      <c r="AD5">
        <f>ROUNDUP((($AB$30*('Client Predictions &amp; Input'!$B$32)+SUM($AC$26:$AN$26))*AD$28)*'Client Predictions &amp; Input'!$B17,0)</f>
        <v>382</v>
      </c>
      <c r="AE5">
        <f>ROUNDUP((($AB$30*('Client Predictions &amp; Input'!$B$32)+SUM($AC$26:$AN$26))*AE$28)*'Client Predictions &amp; Input'!$B17,0)</f>
        <v>469</v>
      </c>
      <c r="AF5">
        <f>ROUNDUP((($AB$30*('Client Predictions &amp; Input'!$B$32)+SUM($AC$26:$AN$26))*AF$28)*'Client Predictions &amp; Input'!$B17,0)</f>
        <v>407</v>
      </c>
      <c r="AG5">
        <f>ROUNDUP((($AB$30*('Client Predictions &amp; Input'!$B$32)+SUM($AC$26:$AN$26))*AG$28)*'Client Predictions &amp; Input'!$B17,0)</f>
        <v>480</v>
      </c>
      <c r="AH5">
        <f>ROUNDUP((($AB$30*('Client Predictions &amp; Input'!$B$32)+SUM($AC$26:$AN$26))*AH$28)*'Client Predictions &amp; Input'!$B17,0)</f>
        <v>472</v>
      </c>
      <c r="AI5">
        <f>ROUNDUP((($AB$30*('Client Predictions &amp; Input'!$B$32)+SUM($AC$26:$AN$26))*AI$28)*'Client Predictions &amp; Input'!$B17,0)</f>
        <v>401</v>
      </c>
      <c r="AJ5">
        <f>ROUNDUP((($AB$30*('Client Predictions &amp; Input'!$B$32)+SUM($AC$26:$AN$26))*AJ$28)*'Client Predictions &amp; Input'!$B17,0)</f>
        <v>397</v>
      </c>
      <c r="AK5">
        <f>ROUNDUP((($AB$30*('Client Predictions &amp; Input'!$B$32)+SUM($AC$26:$AN$26))*AK$28)*'Client Predictions &amp; Input'!$B17,0)</f>
        <v>374</v>
      </c>
      <c r="AL5">
        <f>ROUNDUP((($AB$30*('Client Predictions &amp; Input'!$B$32)+SUM($AC$26:$AN$26))*AL$28)*'Client Predictions &amp; Input'!$B17,0)</f>
        <v>381</v>
      </c>
      <c r="AM5">
        <f>ROUNDUP((($AB$30*('Client Predictions &amp; Input'!$B$32)+SUM($AC$26:$AN$26))*AM$28)*'Client Predictions &amp; Input'!$B17,0)</f>
        <v>395</v>
      </c>
      <c r="AN5">
        <f>ROUNDUP((($AB$30*('Client Predictions &amp; Input'!$B$32)+SUM($AC$26:$AN$26))*AN$28)*'Client Predictions &amp; Input'!$B17,0)</f>
        <v>303</v>
      </c>
    </row>
    <row r="6" spans="1:40">
      <c r="A6">
        <v>3</v>
      </c>
      <c r="B6" t="s">
        <v>13</v>
      </c>
      <c r="C6" s="8">
        <f>'Client Predictions &amp; Input'!B5</f>
        <v>0</v>
      </c>
      <c r="D6" s="8">
        <f>'Client Predictions &amp; Input'!C5</f>
        <v>0</v>
      </c>
      <c r="E6" s="3">
        <f>ROUNDUP(((('Client Predictions &amp; Input'!$B$29-'Client Predictions &amp; Input'!$B$30)*E$28)+'Client Predictions &amp; Input'!$B$30)*'Client Predictions &amp; Input'!B18,0)</f>
        <v>0</v>
      </c>
      <c r="F6" s="3">
        <f>ROUNDUP(('Client Predictions &amp; Input'!$B$29-'Client Predictions &amp; Input'!$B$30)*F$28*'Client Predictions &amp; Input'!$B18,0)</f>
        <v>0</v>
      </c>
      <c r="G6" s="3">
        <f>ROUNDUP(('Client Predictions &amp; Input'!$B$29-'Client Predictions &amp; Input'!$B$30)*G$28*'Client Predictions &amp; Input'!$B18,0)</f>
        <v>0</v>
      </c>
      <c r="H6" s="3">
        <f>ROUNDUP(('Client Predictions &amp; Input'!$B$29-'Client Predictions &amp; Input'!$B$30)*H$28*'Client Predictions &amp; Input'!$B18,0)</f>
        <v>0</v>
      </c>
      <c r="I6" s="3">
        <f>ROUNDUP(('Client Predictions &amp; Input'!$B$29-'Client Predictions &amp; Input'!$B$30)*I$28*'Client Predictions &amp; Input'!$B18,0)</f>
        <v>0</v>
      </c>
      <c r="J6" s="3">
        <f>ROUNDUP(('Client Predictions &amp; Input'!$B$29-'Client Predictions &amp; Input'!$B$30)*J$28*'Client Predictions &amp; Input'!$B18,0)</f>
        <v>0</v>
      </c>
      <c r="K6" s="3">
        <f>ROUNDUP(('Client Predictions &amp; Input'!$B$29-'Client Predictions &amp; Input'!$B$30)*K$28*'Client Predictions &amp; Input'!$B18,0)</f>
        <v>0</v>
      </c>
      <c r="L6" s="3">
        <f>ROUNDUP(('Client Predictions &amp; Input'!$B$29-'Client Predictions &amp; Input'!$B$30)*L$28*'Client Predictions &amp; Input'!$B18,0)</f>
        <v>0</v>
      </c>
      <c r="M6" s="3">
        <f>ROUNDUP(('Client Predictions &amp; Input'!$B$29-'Client Predictions &amp; Input'!$B$30)*M$28*'Client Predictions &amp; Input'!$B18,0)</f>
        <v>0</v>
      </c>
      <c r="N6" s="3">
        <f>ROUNDUP(('Client Predictions &amp; Input'!$B$29-'Client Predictions &amp; Input'!$B$30)*N$28*'Client Predictions &amp; Input'!$B18,0)</f>
        <v>0</v>
      </c>
      <c r="O6" s="3">
        <f>ROUNDUP(('Client Predictions &amp; Input'!$B$29-'Client Predictions &amp; Input'!$B$30)*O$28*'Client Predictions &amp; Input'!$B18,0)</f>
        <v>0</v>
      </c>
      <c r="P6" s="3">
        <f>ROUNDUP(('Client Predictions &amp; Input'!$B$29-'Client Predictions &amp; Input'!$B$30)*P$28*'Client Predictions &amp; Input'!$B18,0)</f>
        <v>0</v>
      </c>
      <c r="Q6">
        <f>ROUNDUP((($P$30*('Client Predictions &amp; Input'!$B$31)+SUM($Q$26:$AB$26))*Q$28)*'Client Predictions &amp; Input'!$B18,0)</f>
        <v>0</v>
      </c>
      <c r="R6">
        <f>ROUNDUP((($P$30*('Client Predictions &amp; Input'!$B$31)+SUM($Q$26:$AB$26))*R$28)*'Client Predictions &amp; Input'!$B18,0)</f>
        <v>0</v>
      </c>
      <c r="S6">
        <f>ROUNDUP((($P$30*('Client Predictions &amp; Input'!$B$31)+SUM($Q$26:$AB$26))*S$28)*'Client Predictions &amp; Input'!$B18,0)</f>
        <v>0</v>
      </c>
      <c r="T6">
        <f>ROUNDUP((($P$30*('Client Predictions &amp; Input'!$B$31)+SUM($Q$26:$AB$26))*T$28)*'Client Predictions &amp; Input'!$B18,0)</f>
        <v>0</v>
      </c>
      <c r="U6">
        <f>ROUNDUP((($P$30*('Client Predictions &amp; Input'!$B$31)+SUM($Q$26:$AB$26))*U$28)*'Client Predictions &amp; Input'!$B18,0)</f>
        <v>0</v>
      </c>
      <c r="V6">
        <f>ROUNDUP((($P$30*('Client Predictions &amp; Input'!$B$31)+SUM($Q$26:$AB$26))*V$28)*'Client Predictions &amp; Input'!$B18,0)</f>
        <v>0</v>
      </c>
      <c r="W6">
        <f>ROUNDUP((($P$30*('Client Predictions &amp; Input'!$B$31)+SUM($Q$26:$AB$26))*W$28)*'Client Predictions &amp; Input'!$B18,0)</f>
        <v>0</v>
      </c>
      <c r="X6">
        <f>ROUNDUP((($P$30*('Client Predictions &amp; Input'!$B$31)+SUM($Q$26:$AB$26))*X$28)*'Client Predictions &amp; Input'!$B18,0)</f>
        <v>0</v>
      </c>
      <c r="Y6">
        <f>ROUNDUP((($P$30*('Client Predictions &amp; Input'!$B$31)+SUM($Q$26:$AB$26))*Y$28)*'Client Predictions &amp; Input'!$B18,0)</f>
        <v>0</v>
      </c>
      <c r="Z6">
        <f>ROUNDUP((($P$30*('Client Predictions &amp; Input'!$B$31)+SUM($Q$26:$AB$26))*Z$28)*'Client Predictions &amp; Input'!$B18,0)</f>
        <v>0</v>
      </c>
      <c r="AA6">
        <f>ROUNDUP((($P$30*('Client Predictions &amp; Input'!$B$31)+SUM($Q$26:$AB$26))*AA$28)*'Client Predictions &amp; Input'!$B18,0)</f>
        <v>0</v>
      </c>
      <c r="AB6">
        <f>ROUNDUP((($P$30*('Client Predictions &amp; Input'!$B$31)+SUM($Q$26:$AB$26))*AB$28)*'Client Predictions &amp; Input'!$B18,0)</f>
        <v>0</v>
      </c>
      <c r="AC6">
        <f>ROUNDUP((($AB$30*('Client Predictions &amp; Input'!$B$32)+SUM($AC$26:$AN$26))*AC$28)*'Client Predictions &amp; Input'!$B18,0)</f>
        <v>0</v>
      </c>
      <c r="AD6">
        <f>ROUNDUP((($AB$30*('Client Predictions &amp; Input'!$B$32)+SUM($AC$26:$AN$26))*AD$28)*'Client Predictions &amp; Input'!$B18,0)</f>
        <v>0</v>
      </c>
      <c r="AE6">
        <f>ROUNDUP((($AB$30*('Client Predictions &amp; Input'!$B$32)+SUM($AC$26:$AN$26))*AE$28)*'Client Predictions &amp; Input'!$B18,0)</f>
        <v>0</v>
      </c>
      <c r="AF6">
        <f>ROUNDUP((($AB$30*('Client Predictions &amp; Input'!$B$32)+SUM($AC$26:$AN$26))*AF$28)*'Client Predictions &amp; Input'!$B18,0)</f>
        <v>0</v>
      </c>
      <c r="AG6">
        <f>ROUNDUP((($AB$30*('Client Predictions &amp; Input'!$B$32)+SUM($AC$26:$AN$26))*AG$28)*'Client Predictions &amp; Input'!$B18,0)</f>
        <v>0</v>
      </c>
      <c r="AH6">
        <f>ROUNDUP((($AB$30*('Client Predictions &amp; Input'!$B$32)+SUM($AC$26:$AN$26))*AH$28)*'Client Predictions &amp; Input'!$B18,0)</f>
        <v>0</v>
      </c>
      <c r="AI6">
        <f>ROUNDUP((($AB$30*('Client Predictions &amp; Input'!$B$32)+SUM($AC$26:$AN$26))*AI$28)*'Client Predictions &amp; Input'!$B18,0)</f>
        <v>0</v>
      </c>
      <c r="AJ6">
        <f>ROUNDUP((($AB$30*('Client Predictions &amp; Input'!$B$32)+SUM($AC$26:$AN$26))*AJ$28)*'Client Predictions &amp; Input'!$B18,0)</f>
        <v>0</v>
      </c>
      <c r="AK6">
        <f>ROUNDUP((($AB$30*('Client Predictions &amp; Input'!$B$32)+SUM($AC$26:$AN$26))*AK$28)*'Client Predictions &amp; Input'!$B18,0)</f>
        <v>0</v>
      </c>
      <c r="AL6">
        <f>ROUNDUP((($AB$30*('Client Predictions &amp; Input'!$B$32)+SUM($AC$26:$AN$26))*AL$28)*'Client Predictions &amp; Input'!$B18,0)</f>
        <v>0</v>
      </c>
      <c r="AM6">
        <f>ROUNDUP((($AB$30*('Client Predictions &amp; Input'!$B$32)+SUM($AC$26:$AN$26))*AM$28)*'Client Predictions &amp; Input'!$B18,0)</f>
        <v>0</v>
      </c>
      <c r="AN6">
        <f>ROUNDUP((($AB$30*('Client Predictions &amp; Input'!$B$32)+SUM($AC$26:$AN$26))*AN$28)*'Client Predictions &amp; Input'!$B18,0)</f>
        <v>0</v>
      </c>
    </row>
    <row r="7" spans="1:40">
      <c r="A7">
        <v>4</v>
      </c>
      <c r="B7" t="s">
        <v>13</v>
      </c>
      <c r="C7" s="8">
        <f>'Client Predictions &amp; Input'!B6</f>
        <v>0</v>
      </c>
      <c r="D7" s="8">
        <f>'Client Predictions &amp; Input'!C6</f>
        <v>0</v>
      </c>
      <c r="E7" s="3">
        <f>ROUNDUP(((('Client Predictions &amp; Input'!$B$29-'Client Predictions &amp; Input'!$B$30)*E$28)+'Client Predictions &amp; Input'!$B$30)*'Client Predictions &amp; Input'!B19,0)</f>
        <v>0</v>
      </c>
      <c r="F7" s="3">
        <f>ROUNDUP(('Client Predictions &amp; Input'!$B$29-'Client Predictions &amp; Input'!$B$30)*F$28*'Client Predictions &amp; Input'!$B19,0)</f>
        <v>0</v>
      </c>
      <c r="G7" s="3">
        <f>ROUNDUP(('Client Predictions &amp; Input'!$B$29-'Client Predictions &amp; Input'!$B$30)*G$28*'Client Predictions &amp; Input'!$B19,0)</f>
        <v>0</v>
      </c>
      <c r="H7" s="3">
        <f>ROUNDUP(('Client Predictions &amp; Input'!$B$29-'Client Predictions &amp; Input'!$B$30)*H$28*'Client Predictions &amp; Input'!$B19,0)</f>
        <v>0</v>
      </c>
      <c r="I7" s="3">
        <f>ROUNDUP(('Client Predictions &amp; Input'!$B$29-'Client Predictions &amp; Input'!$B$30)*I$28*'Client Predictions &amp; Input'!$B19,0)</f>
        <v>0</v>
      </c>
      <c r="J7" s="3">
        <f>ROUNDUP(('Client Predictions &amp; Input'!$B$29-'Client Predictions &amp; Input'!$B$30)*J$28*'Client Predictions &amp; Input'!$B19,0)</f>
        <v>0</v>
      </c>
      <c r="K7" s="3">
        <f>ROUNDUP(('Client Predictions &amp; Input'!$B$29-'Client Predictions &amp; Input'!$B$30)*K$28*'Client Predictions &amp; Input'!$B19,0)</f>
        <v>0</v>
      </c>
      <c r="L7" s="3">
        <f>ROUNDUP(('Client Predictions &amp; Input'!$B$29-'Client Predictions &amp; Input'!$B$30)*L$28*'Client Predictions &amp; Input'!$B19,0)</f>
        <v>0</v>
      </c>
      <c r="M7" s="3">
        <f>ROUNDUP(('Client Predictions &amp; Input'!$B$29-'Client Predictions &amp; Input'!$B$30)*M$28*'Client Predictions &amp; Input'!$B19,0)</f>
        <v>0</v>
      </c>
      <c r="N7" s="3">
        <f>ROUNDUP(('Client Predictions &amp; Input'!$B$29-'Client Predictions &amp; Input'!$B$30)*N$28*'Client Predictions &amp; Input'!$B19,0)</f>
        <v>0</v>
      </c>
      <c r="O7" s="3">
        <f>ROUNDUP(('Client Predictions &amp; Input'!$B$29-'Client Predictions &amp; Input'!$B$30)*O$28*'Client Predictions &amp; Input'!$B19,0)</f>
        <v>0</v>
      </c>
      <c r="P7" s="3">
        <f>ROUNDUP(('Client Predictions &amp; Input'!$B$29-'Client Predictions &amp; Input'!$B$30)*P$28*'Client Predictions &amp; Input'!$B19,0)</f>
        <v>0</v>
      </c>
      <c r="Q7">
        <f>ROUNDUP((($P$30*('Client Predictions &amp; Input'!$B$31)+SUM($Q$26:$AB$26))*Q$28)*'Client Predictions &amp; Input'!$B19,0)</f>
        <v>0</v>
      </c>
      <c r="R7">
        <f>ROUNDUP((($P$30*('Client Predictions &amp; Input'!$B$31)+SUM($Q$26:$AB$26))*R$28)*'Client Predictions &amp; Input'!$B19,0)</f>
        <v>0</v>
      </c>
      <c r="S7">
        <f>ROUNDUP((($P$30*('Client Predictions &amp; Input'!$B$31)+SUM($Q$26:$AB$26))*S$28)*'Client Predictions &amp; Input'!$B19,0)</f>
        <v>0</v>
      </c>
      <c r="T7">
        <f>ROUNDUP((($P$30*('Client Predictions &amp; Input'!$B$31)+SUM($Q$26:$AB$26))*T$28)*'Client Predictions &amp; Input'!$B19,0)</f>
        <v>0</v>
      </c>
      <c r="U7">
        <f>ROUNDUP((($P$30*('Client Predictions &amp; Input'!$B$31)+SUM($Q$26:$AB$26))*U$28)*'Client Predictions &amp; Input'!$B19,0)</f>
        <v>0</v>
      </c>
      <c r="V7">
        <f>ROUNDUP((($P$30*('Client Predictions &amp; Input'!$B$31)+SUM($Q$26:$AB$26))*V$28)*'Client Predictions &amp; Input'!$B19,0)</f>
        <v>0</v>
      </c>
      <c r="W7">
        <f>ROUNDUP((($P$30*('Client Predictions &amp; Input'!$B$31)+SUM($Q$26:$AB$26))*W$28)*'Client Predictions &amp; Input'!$B19,0)</f>
        <v>0</v>
      </c>
      <c r="X7">
        <f>ROUNDUP((($P$30*('Client Predictions &amp; Input'!$B$31)+SUM($Q$26:$AB$26))*X$28)*'Client Predictions &amp; Input'!$B19,0)</f>
        <v>0</v>
      </c>
      <c r="Y7">
        <f>ROUNDUP((($P$30*('Client Predictions &amp; Input'!$B$31)+SUM($Q$26:$AB$26))*Y$28)*'Client Predictions &amp; Input'!$B19,0)</f>
        <v>0</v>
      </c>
      <c r="Z7">
        <f>ROUNDUP((($P$30*('Client Predictions &amp; Input'!$B$31)+SUM($Q$26:$AB$26))*Z$28)*'Client Predictions &amp; Input'!$B19,0)</f>
        <v>0</v>
      </c>
      <c r="AA7">
        <f>ROUNDUP((($P$30*('Client Predictions &amp; Input'!$B$31)+SUM($Q$26:$AB$26))*AA$28)*'Client Predictions &amp; Input'!$B19,0)</f>
        <v>0</v>
      </c>
      <c r="AB7">
        <f>ROUNDUP((($P$30*('Client Predictions &amp; Input'!$B$31)+SUM($Q$26:$AB$26))*AB$28)*'Client Predictions &amp; Input'!$B19,0)</f>
        <v>0</v>
      </c>
      <c r="AC7">
        <f>ROUNDUP((($AB$30*('Client Predictions &amp; Input'!$B$32)+SUM($AC$26:$AN$26))*AC$28)*'Client Predictions &amp; Input'!$B19,0)</f>
        <v>0</v>
      </c>
      <c r="AD7">
        <f>ROUNDUP((($AB$30*('Client Predictions &amp; Input'!$B$32)+SUM($AC$26:$AN$26))*AD$28)*'Client Predictions &amp; Input'!$B19,0)</f>
        <v>0</v>
      </c>
      <c r="AE7">
        <f>ROUNDUP((($AB$30*('Client Predictions &amp; Input'!$B$32)+SUM($AC$26:$AN$26))*AE$28)*'Client Predictions &amp; Input'!$B19,0)</f>
        <v>0</v>
      </c>
      <c r="AF7">
        <f>ROUNDUP((($AB$30*('Client Predictions &amp; Input'!$B$32)+SUM($AC$26:$AN$26))*AF$28)*'Client Predictions &amp; Input'!$B19,0)</f>
        <v>0</v>
      </c>
      <c r="AG7">
        <f>ROUNDUP((($AB$30*('Client Predictions &amp; Input'!$B$32)+SUM($AC$26:$AN$26))*AG$28)*'Client Predictions &amp; Input'!$B19,0)</f>
        <v>0</v>
      </c>
      <c r="AH7">
        <f>ROUNDUP((($AB$30*('Client Predictions &amp; Input'!$B$32)+SUM($AC$26:$AN$26))*AH$28)*'Client Predictions &amp; Input'!$B19,0)</f>
        <v>0</v>
      </c>
      <c r="AI7">
        <f>ROUNDUP((($AB$30*('Client Predictions &amp; Input'!$B$32)+SUM($AC$26:$AN$26))*AI$28)*'Client Predictions &amp; Input'!$B19,0)</f>
        <v>0</v>
      </c>
      <c r="AJ7">
        <f>ROUNDUP((($AB$30*('Client Predictions &amp; Input'!$B$32)+SUM($AC$26:$AN$26))*AJ$28)*'Client Predictions &amp; Input'!$B19,0)</f>
        <v>0</v>
      </c>
      <c r="AK7">
        <f>ROUNDUP((($AB$30*('Client Predictions &amp; Input'!$B$32)+SUM($AC$26:$AN$26))*AK$28)*'Client Predictions &amp; Input'!$B19,0)</f>
        <v>0</v>
      </c>
      <c r="AL7">
        <f>ROUNDUP((($AB$30*('Client Predictions &amp; Input'!$B$32)+SUM($AC$26:$AN$26))*AL$28)*'Client Predictions &amp; Input'!$B19,0)</f>
        <v>0</v>
      </c>
      <c r="AM7">
        <f>ROUNDUP((($AB$30*('Client Predictions &amp; Input'!$B$32)+SUM($AC$26:$AN$26))*AM$28)*'Client Predictions &amp; Input'!$B19,0)</f>
        <v>0</v>
      </c>
      <c r="AN7">
        <f>ROUNDUP((($AB$30*('Client Predictions &amp; Input'!$B$32)+SUM($AC$26:$AN$26))*AN$28)*'Client Predictions &amp; Input'!$B19,0)</f>
        <v>0</v>
      </c>
    </row>
    <row r="8" spans="1:40">
      <c r="A8">
        <v>5</v>
      </c>
      <c r="B8" t="s">
        <v>13</v>
      </c>
      <c r="C8" s="8">
        <f>'Client Predictions &amp; Input'!B7</f>
        <v>0</v>
      </c>
      <c r="D8" s="8">
        <f>'Client Predictions &amp; Input'!C7</f>
        <v>0</v>
      </c>
      <c r="E8" s="3">
        <f>ROUNDUP(((('Client Predictions &amp; Input'!$B$29-'Client Predictions &amp; Input'!$B$30)*E$28)+'Client Predictions &amp; Input'!$B$30)*'Client Predictions &amp; Input'!B20,0)</f>
        <v>0</v>
      </c>
      <c r="F8" s="3">
        <f>ROUNDUP(('Client Predictions &amp; Input'!$B$29-'Client Predictions &amp; Input'!$B$30)*F$28*'Client Predictions &amp; Input'!$B20,0)</f>
        <v>0</v>
      </c>
      <c r="G8" s="3">
        <f>ROUNDUP(('Client Predictions &amp; Input'!$B$29-'Client Predictions &amp; Input'!$B$30)*G$28*'Client Predictions &amp; Input'!$B20,0)</f>
        <v>0</v>
      </c>
      <c r="H8" s="3">
        <f>ROUNDUP(('Client Predictions &amp; Input'!$B$29-'Client Predictions &amp; Input'!$B$30)*H$28*'Client Predictions &amp; Input'!$B20,0)</f>
        <v>0</v>
      </c>
      <c r="I8" s="3">
        <f>ROUNDUP(('Client Predictions &amp; Input'!$B$29-'Client Predictions &amp; Input'!$B$30)*I$28*'Client Predictions &amp; Input'!$B20,0)</f>
        <v>0</v>
      </c>
      <c r="J8" s="3">
        <f>ROUNDUP(('Client Predictions &amp; Input'!$B$29-'Client Predictions &amp; Input'!$B$30)*J$28*'Client Predictions &amp; Input'!$B20,0)</f>
        <v>0</v>
      </c>
      <c r="K8" s="3">
        <f>ROUNDUP(('Client Predictions &amp; Input'!$B$29-'Client Predictions &amp; Input'!$B$30)*K$28*'Client Predictions &amp; Input'!$B20,0)</f>
        <v>0</v>
      </c>
      <c r="L8" s="3">
        <f>ROUNDUP(('Client Predictions &amp; Input'!$B$29-'Client Predictions &amp; Input'!$B$30)*L$28*'Client Predictions &amp; Input'!$B20,0)</f>
        <v>0</v>
      </c>
      <c r="M8" s="3">
        <f>ROUNDUP(('Client Predictions &amp; Input'!$B$29-'Client Predictions &amp; Input'!$B$30)*M$28*'Client Predictions &amp; Input'!$B20,0)</f>
        <v>0</v>
      </c>
      <c r="N8" s="3">
        <f>ROUNDUP(('Client Predictions &amp; Input'!$B$29-'Client Predictions &amp; Input'!$B$30)*N$28*'Client Predictions &amp; Input'!$B20,0)</f>
        <v>0</v>
      </c>
      <c r="O8" s="3">
        <f>ROUNDUP(('Client Predictions &amp; Input'!$B$29-'Client Predictions &amp; Input'!$B$30)*O$28*'Client Predictions &amp; Input'!$B20,0)</f>
        <v>0</v>
      </c>
      <c r="P8" s="3">
        <f>ROUNDUP(('Client Predictions &amp; Input'!$B$29-'Client Predictions &amp; Input'!$B$30)*P$28*'Client Predictions &amp; Input'!$B20,0)</f>
        <v>0</v>
      </c>
      <c r="Q8">
        <f>ROUNDUP((($P$30*('Client Predictions &amp; Input'!$B$31)+SUM($Q$26:$AB$26))*Q$28)*'Client Predictions &amp; Input'!$B20,0)</f>
        <v>0</v>
      </c>
      <c r="R8">
        <f>ROUNDUP((($P$30*('Client Predictions &amp; Input'!$B$31)+SUM($Q$26:$AB$26))*R$28)*'Client Predictions &amp; Input'!$B20,0)</f>
        <v>0</v>
      </c>
      <c r="S8">
        <f>ROUNDUP((($P$30*('Client Predictions &amp; Input'!$B$31)+SUM($Q$26:$AB$26))*S$28)*'Client Predictions &amp; Input'!$B20,0)</f>
        <v>0</v>
      </c>
      <c r="T8">
        <f>ROUNDUP((($P$30*('Client Predictions &amp; Input'!$B$31)+SUM($Q$26:$AB$26))*T$28)*'Client Predictions &amp; Input'!$B20,0)</f>
        <v>0</v>
      </c>
      <c r="U8">
        <f>ROUNDUP((($P$30*('Client Predictions &amp; Input'!$B$31)+SUM($Q$26:$AB$26))*U$28)*'Client Predictions &amp; Input'!$B20,0)</f>
        <v>0</v>
      </c>
      <c r="V8">
        <f>ROUNDUP((($P$30*('Client Predictions &amp; Input'!$B$31)+SUM($Q$26:$AB$26))*V$28)*'Client Predictions &amp; Input'!$B20,0)</f>
        <v>0</v>
      </c>
      <c r="W8">
        <f>ROUNDUP((($P$30*('Client Predictions &amp; Input'!$B$31)+SUM($Q$26:$AB$26))*W$28)*'Client Predictions &amp; Input'!$B20,0)</f>
        <v>0</v>
      </c>
      <c r="X8">
        <f>ROUNDUP((($P$30*('Client Predictions &amp; Input'!$B$31)+SUM($Q$26:$AB$26))*X$28)*'Client Predictions &amp; Input'!$B20,0)</f>
        <v>0</v>
      </c>
      <c r="Y8">
        <f>ROUNDUP((($P$30*('Client Predictions &amp; Input'!$B$31)+SUM($Q$26:$AB$26))*Y$28)*'Client Predictions &amp; Input'!$B20,0)</f>
        <v>0</v>
      </c>
      <c r="Z8">
        <f>ROUNDUP((($P$30*('Client Predictions &amp; Input'!$B$31)+SUM($Q$26:$AB$26))*Z$28)*'Client Predictions &amp; Input'!$B20,0)</f>
        <v>0</v>
      </c>
      <c r="AA8">
        <f>ROUNDUP((($P$30*('Client Predictions &amp; Input'!$B$31)+SUM($Q$26:$AB$26))*AA$28)*'Client Predictions &amp; Input'!$B20,0)</f>
        <v>0</v>
      </c>
      <c r="AB8">
        <f>ROUNDUP((($P$30*('Client Predictions &amp; Input'!$B$31)+SUM($Q$26:$AB$26))*AB$28)*'Client Predictions &amp; Input'!$B20,0)</f>
        <v>0</v>
      </c>
      <c r="AC8">
        <f>ROUNDUP((($AB$30*('Client Predictions &amp; Input'!$B$32)+SUM($AC$26:$AN$26))*AC$28)*'Client Predictions &amp; Input'!$B20,0)</f>
        <v>0</v>
      </c>
      <c r="AD8">
        <f>ROUNDUP((($AB$30*('Client Predictions &amp; Input'!$B$32)+SUM($AC$26:$AN$26))*AD$28)*'Client Predictions &amp; Input'!$B20,0)</f>
        <v>0</v>
      </c>
      <c r="AE8">
        <f>ROUNDUP((($AB$30*('Client Predictions &amp; Input'!$B$32)+SUM($AC$26:$AN$26))*AE$28)*'Client Predictions &amp; Input'!$B20,0)</f>
        <v>0</v>
      </c>
      <c r="AF8">
        <f>ROUNDUP((($AB$30*('Client Predictions &amp; Input'!$B$32)+SUM($AC$26:$AN$26))*AF$28)*'Client Predictions &amp; Input'!$B20,0)</f>
        <v>0</v>
      </c>
      <c r="AG8">
        <f>ROUNDUP((($AB$30*('Client Predictions &amp; Input'!$B$32)+SUM($AC$26:$AN$26))*AG$28)*'Client Predictions &amp; Input'!$B20,0)</f>
        <v>0</v>
      </c>
      <c r="AH8">
        <f>ROUNDUP((($AB$30*('Client Predictions &amp; Input'!$B$32)+SUM($AC$26:$AN$26))*AH$28)*'Client Predictions &amp; Input'!$B20,0)</f>
        <v>0</v>
      </c>
      <c r="AI8">
        <f>ROUNDUP((($AB$30*('Client Predictions &amp; Input'!$B$32)+SUM($AC$26:$AN$26))*AI$28)*'Client Predictions &amp; Input'!$B20,0)</f>
        <v>0</v>
      </c>
      <c r="AJ8">
        <f>ROUNDUP((($AB$30*('Client Predictions &amp; Input'!$B$32)+SUM($AC$26:$AN$26))*AJ$28)*'Client Predictions &amp; Input'!$B20,0)</f>
        <v>0</v>
      </c>
      <c r="AK8">
        <f>ROUNDUP((($AB$30*('Client Predictions &amp; Input'!$B$32)+SUM($AC$26:$AN$26))*AK$28)*'Client Predictions &amp; Input'!$B20,0)</f>
        <v>0</v>
      </c>
      <c r="AL8">
        <f>ROUNDUP((($AB$30*('Client Predictions &amp; Input'!$B$32)+SUM($AC$26:$AN$26))*AL$28)*'Client Predictions &amp; Input'!$B20,0)</f>
        <v>0</v>
      </c>
      <c r="AM8">
        <f>ROUNDUP((($AB$30*('Client Predictions &amp; Input'!$B$32)+SUM($AC$26:$AN$26))*AM$28)*'Client Predictions &amp; Input'!$B20,0)</f>
        <v>0</v>
      </c>
      <c r="AN8">
        <f>ROUNDUP((($AB$30*('Client Predictions &amp; Input'!$B$32)+SUM($AC$26:$AN$26))*AN$28)*'Client Predictions &amp; Input'!$B20,0)</f>
        <v>0</v>
      </c>
    </row>
    <row r="9" spans="1:40">
      <c r="A9">
        <v>6</v>
      </c>
      <c r="B9" t="s">
        <v>13</v>
      </c>
      <c r="C9" s="8">
        <f>'Client Predictions &amp; Input'!B8</f>
        <v>0</v>
      </c>
      <c r="D9" s="8">
        <f>'Client Predictions &amp; Input'!C8</f>
        <v>0</v>
      </c>
      <c r="E9" s="3">
        <f>ROUNDUP(((('Client Predictions &amp; Input'!$B$29-'Client Predictions &amp; Input'!$B$30)*E$28)+'Client Predictions &amp; Input'!$B$30)*'Client Predictions &amp; Input'!B21,0)</f>
        <v>0</v>
      </c>
      <c r="F9" s="3">
        <f>ROUNDUP(('Client Predictions &amp; Input'!$B$29-'Client Predictions &amp; Input'!$B$30)*F$28*'Client Predictions &amp; Input'!$B21,0)</f>
        <v>0</v>
      </c>
      <c r="G9" s="3">
        <f>ROUNDUP(('Client Predictions &amp; Input'!$B$29-'Client Predictions &amp; Input'!$B$30)*G$28*'Client Predictions &amp; Input'!$B21,0)</f>
        <v>0</v>
      </c>
      <c r="H9" s="3">
        <f>ROUNDUP(('Client Predictions &amp; Input'!$B$29-'Client Predictions &amp; Input'!$B$30)*H$28*'Client Predictions &amp; Input'!$B21,0)</f>
        <v>0</v>
      </c>
      <c r="I9" s="3">
        <f>ROUNDUP(('Client Predictions &amp; Input'!$B$29-'Client Predictions &amp; Input'!$B$30)*I$28*'Client Predictions &amp; Input'!$B21,0)</f>
        <v>0</v>
      </c>
      <c r="J9" s="3">
        <f>ROUNDUP(('Client Predictions &amp; Input'!$B$29-'Client Predictions &amp; Input'!$B$30)*J$28*'Client Predictions &amp; Input'!$B21,0)</f>
        <v>0</v>
      </c>
      <c r="K9" s="3">
        <f>ROUNDUP(('Client Predictions &amp; Input'!$B$29-'Client Predictions &amp; Input'!$B$30)*K$28*'Client Predictions &amp; Input'!$B21,0)</f>
        <v>0</v>
      </c>
      <c r="L9" s="3">
        <f>ROUNDUP(('Client Predictions &amp; Input'!$B$29-'Client Predictions &amp; Input'!$B$30)*L$28*'Client Predictions &amp; Input'!$B21,0)</f>
        <v>0</v>
      </c>
      <c r="M9" s="3">
        <f>ROUNDUP(('Client Predictions &amp; Input'!$B$29-'Client Predictions &amp; Input'!$B$30)*M$28*'Client Predictions &amp; Input'!$B21,0)</f>
        <v>0</v>
      </c>
      <c r="N9" s="3">
        <f>ROUNDUP(('Client Predictions &amp; Input'!$B$29-'Client Predictions &amp; Input'!$B$30)*N$28*'Client Predictions &amp; Input'!$B21,0)</f>
        <v>0</v>
      </c>
      <c r="O9" s="3">
        <f>ROUNDUP(('Client Predictions &amp; Input'!$B$29-'Client Predictions &amp; Input'!$B$30)*O$28*'Client Predictions &amp; Input'!$B21,0)</f>
        <v>0</v>
      </c>
      <c r="P9" s="3">
        <f>ROUNDUP(('Client Predictions &amp; Input'!$B$29-'Client Predictions &amp; Input'!$B$30)*P$28*'Client Predictions &amp; Input'!$B21,0)</f>
        <v>0</v>
      </c>
      <c r="Q9">
        <f>ROUNDUP((($P$30*('Client Predictions &amp; Input'!$B$31)+SUM($Q$26:$AB$26))*Q$28)*'Client Predictions &amp; Input'!$B21,0)</f>
        <v>0</v>
      </c>
      <c r="R9">
        <f>ROUNDUP((($P$30*('Client Predictions &amp; Input'!$B$31)+SUM($Q$26:$AB$26))*R$28)*'Client Predictions &amp; Input'!$B21,0)</f>
        <v>0</v>
      </c>
      <c r="S9">
        <f>ROUNDUP((($P$30*('Client Predictions &amp; Input'!$B$31)+SUM($Q$26:$AB$26))*S$28)*'Client Predictions &amp; Input'!$B21,0)</f>
        <v>0</v>
      </c>
      <c r="T9">
        <f>ROUNDUP((($P$30*('Client Predictions &amp; Input'!$B$31)+SUM($Q$26:$AB$26))*T$28)*'Client Predictions &amp; Input'!$B21,0)</f>
        <v>0</v>
      </c>
      <c r="U9">
        <f>ROUNDUP((($P$30*('Client Predictions &amp; Input'!$B$31)+SUM($Q$26:$AB$26))*U$28)*'Client Predictions &amp; Input'!$B21,0)</f>
        <v>0</v>
      </c>
      <c r="V9">
        <f>ROUNDUP((($P$30*('Client Predictions &amp; Input'!$B$31)+SUM($Q$26:$AB$26))*V$28)*'Client Predictions &amp; Input'!$B21,0)</f>
        <v>0</v>
      </c>
      <c r="W9">
        <f>ROUNDUP((($P$30*('Client Predictions &amp; Input'!$B$31)+SUM($Q$26:$AB$26))*W$28)*'Client Predictions &amp; Input'!$B21,0)</f>
        <v>0</v>
      </c>
      <c r="X9">
        <f>ROUNDUP((($P$30*('Client Predictions &amp; Input'!$B$31)+SUM($Q$26:$AB$26))*X$28)*'Client Predictions &amp; Input'!$B21,0)</f>
        <v>0</v>
      </c>
      <c r="Y9">
        <f>ROUNDUP((($P$30*('Client Predictions &amp; Input'!$B$31)+SUM($Q$26:$AB$26))*Y$28)*'Client Predictions &amp; Input'!$B21,0)</f>
        <v>0</v>
      </c>
      <c r="Z9">
        <f>ROUNDUP((($P$30*('Client Predictions &amp; Input'!$B$31)+SUM($Q$26:$AB$26))*Z$28)*'Client Predictions &amp; Input'!$B21,0)</f>
        <v>0</v>
      </c>
      <c r="AA9">
        <f>ROUNDUP((($P$30*('Client Predictions &amp; Input'!$B$31)+SUM($Q$26:$AB$26))*AA$28)*'Client Predictions &amp; Input'!$B21,0)</f>
        <v>0</v>
      </c>
      <c r="AB9">
        <f>ROUNDUP((($P$30*('Client Predictions &amp; Input'!$B$31)+SUM($Q$26:$AB$26))*AB$28)*'Client Predictions &amp; Input'!$B21,0)</f>
        <v>0</v>
      </c>
      <c r="AC9">
        <f>ROUNDUP((($AB$30*('Client Predictions &amp; Input'!$B$32)+SUM($AC$26:$AN$26))*AC$28)*'Client Predictions &amp; Input'!$B21,0)</f>
        <v>0</v>
      </c>
      <c r="AD9">
        <f>ROUNDUP((($AB$30*('Client Predictions &amp; Input'!$B$32)+SUM($AC$26:$AN$26))*AD$28)*'Client Predictions &amp; Input'!$B21,0)</f>
        <v>0</v>
      </c>
      <c r="AE9">
        <f>ROUNDUP((($AB$30*('Client Predictions &amp; Input'!$B$32)+SUM($AC$26:$AN$26))*AE$28)*'Client Predictions &amp; Input'!$B21,0)</f>
        <v>0</v>
      </c>
      <c r="AF9">
        <f>ROUNDUP((($AB$30*('Client Predictions &amp; Input'!$B$32)+SUM($AC$26:$AN$26))*AF$28)*'Client Predictions &amp; Input'!$B21,0)</f>
        <v>0</v>
      </c>
      <c r="AG9">
        <f>ROUNDUP((($AB$30*('Client Predictions &amp; Input'!$B$32)+SUM($AC$26:$AN$26))*AG$28)*'Client Predictions &amp; Input'!$B21,0)</f>
        <v>0</v>
      </c>
      <c r="AH9">
        <f>ROUNDUP((($AB$30*('Client Predictions &amp; Input'!$B$32)+SUM($AC$26:$AN$26))*AH$28)*'Client Predictions &amp; Input'!$B21,0)</f>
        <v>0</v>
      </c>
      <c r="AI9">
        <f>ROUNDUP((($AB$30*('Client Predictions &amp; Input'!$B$32)+SUM($AC$26:$AN$26))*AI$28)*'Client Predictions &amp; Input'!$B21,0)</f>
        <v>0</v>
      </c>
      <c r="AJ9">
        <f>ROUNDUP((($AB$30*('Client Predictions &amp; Input'!$B$32)+SUM($AC$26:$AN$26))*AJ$28)*'Client Predictions &amp; Input'!$B21,0)</f>
        <v>0</v>
      </c>
      <c r="AK9">
        <f>ROUNDUP((($AB$30*('Client Predictions &amp; Input'!$B$32)+SUM($AC$26:$AN$26))*AK$28)*'Client Predictions &amp; Input'!$B21,0)</f>
        <v>0</v>
      </c>
      <c r="AL9">
        <f>ROUNDUP((($AB$30*('Client Predictions &amp; Input'!$B$32)+SUM($AC$26:$AN$26))*AL$28)*'Client Predictions &amp; Input'!$B21,0)</f>
        <v>0</v>
      </c>
      <c r="AM9">
        <f>ROUNDUP((($AB$30*('Client Predictions &amp; Input'!$B$32)+SUM($AC$26:$AN$26))*AM$28)*'Client Predictions &amp; Input'!$B21,0)</f>
        <v>0</v>
      </c>
      <c r="AN9">
        <f>ROUNDUP((($AB$30*('Client Predictions &amp; Input'!$B$32)+SUM($AC$26:$AN$26))*AN$28)*'Client Predictions &amp; Input'!$B21,0)</f>
        <v>0</v>
      </c>
    </row>
    <row r="10" spans="1:40">
      <c r="A10">
        <v>7</v>
      </c>
      <c r="B10" t="s">
        <v>13</v>
      </c>
      <c r="C10" s="8">
        <f>'Client Predictions &amp; Input'!B9</f>
        <v>0</v>
      </c>
      <c r="D10" s="8">
        <f>'Client Predictions &amp; Input'!C9</f>
        <v>0</v>
      </c>
      <c r="E10" s="3">
        <f>ROUNDUP(((('Client Predictions &amp; Input'!$B$29-'Client Predictions &amp; Input'!$B$30)*E$28)+'Client Predictions &amp; Input'!$B$30)*'Client Predictions &amp; Input'!B22,0)</f>
        <v>0</v>
      </c>
      <c r="F10" s="3">
        <f>ROUNDUP(('Client Predictions &amp; Input'!$B$29-'Client Predictions &amp; Input'!$B$30)*F$28*'Client Predictions &amp; Input'!$B22,0)</f>
        <v>0</v>
      </c>
      <c r="G10" s="3">
        <f>ROUNDUP(('Client Predictions &amp; Input'!$B$29-'Client Predictions &amp; Input'!$B$30)*G$28*'Client Predictions &amp; Input'!$B22,0)</f>
        <v>0</v>
      </c>
      <c r="H10" s="3">
        <f>ROUNDUP(('Client Predictions &amp; Input'!$B$29-'Client Predictions &amp; Input'!$B$30)*H$28*'Client Predictions &amp; Input'!$B22,0)</f>
        <v>0</v>
      </c>
      <c r="I10" s="3">
        <f>ROUNDUP(('Client Predictions &amp; Input'!$B$29-'Client Predictions &amp; Input'!$B$30)*I$28*'Client Predictions &amp; Input'!$B22,0)</f>
        <v>0</v>
      </c>
      <c r="J10" s="3">
        <f>ROUNDUP(('Client Predictions &amp; Input'!$B$29-'Client Predictions &amp; Input'!$B$30)*J$28*'Client Predictions &amp; Input'!$B22,0)</f>
        <v>0</v>
      </c>
      <c r="K10" s="3">
        <f>ROUNDUP(('Client Predictions &amp; Input'!$B$29-'Client Predictions &amp; Input'!$B$30)*K$28*'Client Predictions &amp; Input'!$B22,0)</f>
        <v>0</v>
      </c>
      <c r="L10" s="3">
        <f>ROUNDUP(('Client Predictions &amp; Input'!$B$29-'Client Predictions &amp; Input'!$B$30)*L$28*'Client Predictions &amp; Input'!$B22,0)</f>
        <v>0</v>
      </c>
      <c r="M10" s="3">
        <f>ROUNDUP(('Client Predictions &amp; Input'!$B$29-'Client Predictions &amp; Input'!$B$30)*M$28*'Client Predictions &amp; Input'!$B22,0)</f>
        <v>0</v>
      </c>
      <c r="N10" s="3">
        <f>ROUNDUP(('Client Predictions &amp; Input'!$B$29-'Client Predictions &amp; Input'!$B$30)*N$28*'Client Predictions &amp; Input'!$B22,0)</f>
        <v>0</v>
      </c>
      <c r="O10" s="3">
        <f>ROUNDUP(('Client Predictions &amp; Input'!$B$29-'Client Predictions &amp; Input'!$B$30)*O$28*'Client Predictions &amp; Input'!$B22,0)</f>
        <v>0</v>
      </c>
      <c r="P10" s="3">
        <f>ROUNDUP(('Client Predictions &amp; Input'!$B$29-'Client Predictions &amp; Input'!$B$30)*P$28*'Client Predictions &amp; Input'!$B22,0)</f>
        <v>0</v>
      </c>
      <c r="Q10">
        <f>ROUNDUP((($P$30*('Client Predictions &amp; Input'!$B$31)+SUM($Q$26:$AB$26))*Q$28)*'Client Predictions &amp; Input'!$B22,0)</f>
        <v>0</v>
      </c>
      <c r="R10">
        <f>ROUNDUP((($P$30*('Client Predictions &amp; Input'!$B$31)+SUM($Q$26:$AB$26))*R$28)*'Client Predictions &amp; Input'!$B22,0)</f>
        <v>0</v>
      </c>
      <c r="S10">
        <f>ROUNDUP((($P$30*('Client Predictions &amp; Input'!$B$31)+SUM($Q$26:$AB$26))*S$28)*'Client Predictions &amp; Input'!$B22,0)</f>
        <v>0</v>
      </c>
      <c r="T10">
        <f>ROUNDUP((($P$30*('Client Predictions &amp; Input'!$B$31)+SUM($Q$26:$AB$26))*T$28)*'Client Predictions &amp; Input'!$B22,0)</f>
        <v>0</v>
      </c>
      <c r="U10">
        <f>ROUNDUP((($P$30*('Client Predictions &amp; Input'!$B$31)+SUM($Q$26:$AB$26))*U$28)*'Client Predictions &amp; Input'!$B22,0)</f>
        <v>0</v>
      </c>
      <c r="V10">
        <f>ROUNDUP((($P$30*('Client Predictions &amp; Input'!$B$31)+SUM($Q$26:$AB$26))*V$28)*'Client Predictions &amp; Input'!$B22,0)</f>
        <v>0</v>
      </c>
      <c r="W10">
        <f>ROUNDUP((($P$30*('Client Predictions &amp; Input'!$B$31)+SUM($Q$26:$AB$26))*W$28)*'Client Predictions &amp; Input'!$B22,0)</f>
        <v>0</v>
      </c>
      <c r="X10">
        <f>ROUNDUP((($P$30*('Client Predictions &amp; Input'!$B$31)+SUM($Q$26:$AB$26))*X$28)*'Client Predictions &amp; Input'!$B22,0)</f>
        <v>0</v>
      </c>
      <c r="Y10">
        <f>ROUNDUP((($P$30*('Client Predictions &amp; Input'!$B$31)+SUM($Q$26:$AB$26))*Y$28)*'Client Predictions &amp; Input'!$B22,0)</f>
        <v>0</v>
      </c>
      <c r="Z10">
        <f>ROUNDUP((($P$30*('Client Predictions &amp; Input'!$B$31)+SUM($Q$26:$AB$26))*Z$28)*'Client Predictions &amp; Input'!$B22,0)</f>
        <v>0</v>
      </c>
      <c r="AA10">
        <f>ROUNDUP((($P$30*('Client Predictions &amp; Input'!$B$31)+SUM($Q$26:$AB$26))*AA$28)*'Client Predictions &amp; Input'!$B22,0)</f>
        <v>0</v>
      </c>
      <c r="AB10">
        <f>ROUNDUP((($P$30*('Client Predictions &amp; Input'!$B$31)+SUM($Q$26:$AB$26))*AB$28)*'Client Predictions &amp; Input'!$B22,0)</f>
        <v>0</v>
      </c>
      <c r="AC10">
        <f>ROUNDUP((($AB$30*('Client Predictions &amp; Input'!$B$32)+SUM($AC$26:$AN$26))*AC$28)*'Client Predictions &amp; Input'!$B22,0)</f>
        <v>0</v>
      </c>
      <c r="AD10">
        <f>ROUNDUP((($AB$30*('Client Predictions &amp; Input'!$B$32)+SUM($AC$26:$AN$26))*AD$28)*'Client Predictions &amp; Input'!$B22,0)</f>
        <v>0</v>
      </c>
      <c r="AE10">
        <f>ROUNDUP((($AB$30*('Client Predictions &amp; Input'!$B$32)+SUM($AC$26:$AN$26))*AE$28)*'Client Predictions &amp; Input'!$B22,0)</f>
        <v>0</v>
      </c>
      <c r="AF10">
        <f>ROUNDUP((($AB$30*('Client Predictions &amp; Input'!$B$32)+SUM($AC$26:$AN$26))*AF$28)*'Client Predictions &amp; Input'!$B22,0)</f>
        <v>0</v>
      </c>
      <c r="AG10">
        <f>ROUNDUP((($AB$30*('Client Predictions &amp; Input'!$B$32)+SUM($AC$26:$AN$26))*AG$28)*'Client Predictions &amp; Input'!$B22,0)</f>
        <v>0</v>
      </c>
      <c r="AH10">
        <f>ROUNDUP((($AB$30*('Client Predictions &amp; Input'!$B$32)+SUM($AC$26:$AN$26))*AH$28)*'Client Predictions &amp; Input'!$B22,0)</f>
        <v>0</v>
      </c>
      <c r="AI10">
        <f>ROUNDUP((($AB$30*('Client Predictions &amp; Input'!$B$32)+SUM($AC$26:$AN$26))*AI$28)*'Client Predictions &amp; Input'!$B22,0)</f>
        <v>0</v>
      </c>
      <c r="AJ10">
        <f>ROUNDUP((($AB$30*('Client Predictions &amp; Input'!$B$32)+SUM($AC$26:$AN$26))*AJ$28)*'Client Predictions &amp; Input'!$B22,0)</f>
        <v>0</v>
      </c>
      <c r="AK10">
        <f>ROUNDUP((($AB$30*('Client Predictions &amp; Input'!$B$32)+SUM($AC$26:$AN$26))*AK$28)*'Client Predictions &amp; Input'!$B22,0)</f>
        <v>0</v>
      </c>
      <c r="AL10">
        <f>ROUNDUP((($AB$30*('Client Predictions &amp; Input'!$B$32)+SUM($AC$26:$AN$26))*AL$28)*'Client Predictions &amp; Input'!$B22,0)</f>
        <v>0</v>
      </c>
      <c r="AM10">
        <f>ROUNDUP((($AB$30*('Client Predictions &amp; Input'!$B$32)+SUM($AC$26:$AN$26))*AM$28)*'Client Predictions &amp; Input'!$B22,0)</f>
        <v>0</v>
      </c>
      <c r="AN10">
        <f>ROUNDUP((($AB$30*('Client Predictions &amp; Input'!$B$32)+SUM($AC$26:$AN$26))*AN$28)*'Client Predictions &amp; Input'!$B22,0)</f>
        <v>0</v>
      </c>
    </row>
    <row r="11" spans="1:40">
      <c r="A11">
        <v>8</v>
      </c>
      <c r="B11" t="s">
        <v>13</v>
      </c>
      <c r="C11" s="8">
        <f>'Client Predictions &amp; Input'!B10</f>
        <v>0</v>
      </c>
      <c r="D11" s="8">
        <f>'Client Predictions &amp; Input'!C10</f>
        <v>0</v>
      </c>
      <c r="E11" s="3">
        <f>ROUNDUP(((('Client Predictions &amp; Input'!$B$29-'Client Predictions &amp; Input'!$B$30)*E$28)+'Client Predictions &amp; Input'!$B$30)*'Client Predictions &amp; Input'!B23,0)</f>
        <v>0</v>
      </c>
      <c r="F11" s="3">
        <f>ROUNDUP(('Client Predictions &amp; Input'!$B$29-'Client Predictions &amp; Input'!$B$30)*F$28*'Client Predictions &amp; Input'!$B23,0)</f>
        <v>0</v>
      </c>
      <c r="G11" s="3">
        <f>ROUNDUP(('Client Predictions &amp; Input'!$B$29-'Client Predictions &amp; Input'!$B$30)*G$28*'Client Predictions &amp; Input'!$B23,0)</f>
        <v>0</v>
      </c>
      <c r="H11" s="3">
        <f>ROUNDUP(('Client Predictions &amp; Input'!$B$29-'Client Predictions &amp; Input'!$B$30)*H$28*'Client Predictions &amp; Input'!$B23,0)</f>
        <v>0</v>
      </c>
      <c r="I11" s="3">
        <f>ROUNDUP(('Client Predictions &amp; Input'!$B$29-'Client Predictions &amp; Input'!$B$30)*I$28*'Client Predictions &amp; Input'!$B23,0)</f>
        <v>0</v>
      </c>
      <c r="J11" s="3">
        <f>ROUNDUP(('Client Predictions &amp; Input'!$B$29-'Client Predictions &amp; Input'!$B$30)*J$28*'Client Predictions &amp; Input'!$B23,0)</f>
        <v>0</v>
      </c>
      <c r="K11" s="3">
        <f>ROUNDUP(('Client Predictions &amp; Input'!$B$29-'Client Predictions &amp; Input'!$B$30)*K$28*'Client Predictions &amp; Input'!$B23,0)</f>
        <v>0</v>
      </c>
      <c r="L11" s="3">
        <f>ROUNDUP(('Client Predictions &amp; Input'!$B$29-'Client Predictions &amp; Input'!$B$30)*L$28*'Client Predictions &amp; Input'!$B23,0)</f>
        <v>0</v>
      </c>
      <c r="M11" s="3">
        <f>ROUNDUP(('Client Predictions &amp; Input'!$B$29-'Client Predictions &amp; Input'!$B$30)*M$28*'Client Predictions &amp; Input'!$B23,0)</f>
        <v>0</v>
      </c>
      <c r="N11" s="3">
        <f>ROUNDUP(('Client Predictions &amp; Input'!$B$29-'Client Predictions &amp; Input'!$B$30)*N$28*'Client Predictions &amp; Input'!$B23,0)</f>
        <v>0</v>
      </c>
      <c r="O11" s="3">
        <f>ROUNDUP(('Client Predictions &amp; Input'!$B$29-'Client Predictions &amp; Input'!$B$30)*O$28*'Client Predictions &amp; Input'!$B23,0)</f>
        <v>0</v>
      </c>
      <c r="P11" s="3">
        <f>ROUNDUP(('Client Predictions &amp; Input'!$B$29-'Client Predictions &amp; Input'!$B$30)*P$28*'Client Predictions &amp; Input'!$B23,0)</f>
        <v>0</v>
      </c>
      <c r="Q11">
        <f>ROUNDUP((($P$30*('Client Predictions &amp; Input'!$B$31)+SUM($Q$26:$AB$26))*Q$28)*'Client Predictions &amp; Input'!$B23,0)</f>
        <v>0</v>
      </c>
      <c r="R11">
        <f>ROUNDUP((($P$30*('Client Predictions &amp; Input'!$B$31)+SUM($Q$26:$AB$26))*R$28)*'Client Predictions &amp; Input'!$B23,0)</f>
        <v>0</v>
      </c>
      <c r="S11">
        <f>ROUNDUP((($P$30*('Client Predictions &amp; Input'!$B$31)+SUM($Q$26:$AB$26))*S$28)*'Client Predictions &amp; Input'!$B23,0)</f>
        <v>0</v>
      </c>
      <c r="T11">
        <f>ROUNDUP((($P$30*('Client Predictions &amp; Input'!$B$31)+SUM($Q$26:$AB$26))*T$28)*'Client Predictions &amp; Input'!$B23,0)</f>
        <v>0</v>
      </c>
      <c r="U11">
        <f>ROUNDUP((($P$30*('Client Predictions &amp; Input'!$B$31)+SUM($Q$26:$AB$26))*U$28)*'Client Predictions &amp; Input'!$B23,0)</f>
        <v>0</v>
      </c>
      <c r="V11">
        <f>ROUNDUP((($P$30*('Client Predictions &amp; Input'!$B$31)+SUM($Q$26:$AB$26))*V$28)*'Client Predictions &amp; Input'!$B23,0)</f>
        <v>0</v>
      </c>
      <c r="W11">
        <f>ROUNDUP((($P$30*('Client Predictions &amp; Input'!$B$31)+SUM($Q$26:$AB$26))*W$28)*'Client Predictions &amp; Input'!$B23,0)</f>
        <v>0</v>
      </c>
      <c r="X11">
        <f>ROUNDUP((($P$30*('Client Predictions &amp; Input'!$B$31)+SUM($Q$26:$AB$26))*X$28)*'Client Predictions &amp; Input'!$B23,0)</f>
        <v>0</v>
      </c>
      <c r="Y11">
        <f>ROUNDUP((($P$30*('Client Predictions &amp; Input'!$B$31)+SUM($Q$26:$AB$26))*Y$28)*'Client Predictions &amp; Input'!$B23,0)</f>
        <v>0</v>
      </c>
      <c r="Z11">
        <f>ROUNDUP((($P$30*('Client Predictions &amp; Input'!$B$31)+SUM($Q$26:$AB$26))*Z$28)*'Client Predictions &amp; Input'!$B23,0)</f>
        <v>0</v>
      </c>
      <c r="AA11">
        <f>ROUNDUP((($P$30*('Client Predictions &amp; Input'!$B$31)+SUM($Q$26:$AB$26))*AA$28)*'Client Predictions &amp; Input'!$B23,0)</f>
        <v>0</v>
      </c>
      <c r="AB11">
        <f>ROUNDUP((($P$30*('Client Predictions &amp; Input'!$B$31)+SUM($Q$26:$AB$26))*AB$28)*'Client Predictions &amp; Input'!$B23,0)</f>
        <v>0</v>
      </c>
      <c r="AC11">
        <f>ROUNDUP((($AB$30*('Client Predictions &amp; Input'!$B$32)+SUM($AC$26:$AN$26))*AC$28)*'Client Predictions &amp; Input'!$B23,0)</f>
        <v>0</v>
      </c>
      <c r="AD11">
        <f>ROUNDUP((($AB$30*('Client Predictions &amp; Input'!$B$32)+SUM($AC$26:$AN$26))*AD$28)*'Client Predictions &amp; Input'!$B23,0)</f>
        <v>0</v>
      </c>
      <c r="AE11">
        <f>ROUNDUP((($AB$30*('Client Predictions &amp; Input'!$B$32)+SUM($AC$26:$AN$26))*AE$28)*'Client Predictions &amp; Input'!$B23,0)</f>
        <v>0</v>
      </c>
      <c r="AF11">
        <f>ROUNDUP((($AB$30*('Client Predictions &amp; Input'!$B$32)+SUM($AC$26:$AN$26))*AF$28)*'Client Predictions &amp; Input'!$B23,0)</f>
        <v>0</v>
      </c>
      <c r="AG11">
        <f>ROUNDUP((($AB$30*('Client Predictions &amp; Input'!$B$32)+SUM($AC$26:$AN$26))*AG$28)*'Client Predictions &amp; Input'!$B23,0)</f>
        <v>0</v>
      </c>
      <c r="AH11">
        <f>ROUNDUP((($AB$30*('Client Predictions &amp; Input'!$B$32)+SUM($AC$26:$AN$26))*AH$28)*'Client Predictions &amp; Input'!$B23,0)</f>
        <v>0</v>
      </c>
      <c r="AI11">
        <f>ROUNDUP((($AB$30*('Client Predictions &amp; Input'!$B$32)+SUM($AC$26:$AN$26))*AI$28)*'Client Predictions &amp; Input'!$B23,0)</f>
        <v>0</v>
      </c>
      <c r="AJ11">
        <f>ROUNDUP((($AB$30*('Client Predictions &amp; Input'!$B$32)+SUM($AC$26:$AN$26))*AJ$28)*'Client Predictions &amp; Input'!$B23,0)</f>
        <v>0</v>
      </c>
      <c r="AK11">
        <f>ROUNDUP((($AB$30*('Client Predictions &amp; Input'!$B$32)+SUM($AC$26:$AN$26))*AK$28)*'Client Predictions &amp; Input'!$B23,0)</f>
        <v>0</v>
      </c>
      <c r="AL11">
        <f>ROUNDUP((($AB$30*('Client Predictions &amp; Input'!$B$32)+SUM($AC$26:$AN$26))*AL$28)*'Client Predictions &amp; Input'!$B23,0)</f>
        <v>0</v>
      </c>
      <c r="AM11">
        <f>ROUNDUP((($AB$30*('Client Predictions &amp; Input'!$B$32)+SUM($AC$26:$AN$26))*AM$28)*'Client Predictions &amp; Input'!$B23,0)</f>
        <v>0</v>
      </c>
      <c r="AN11">
        <f>ROUNDUP((($AB$30*('Client Predictions &amp; Input'!$B$32)+SUM($AC$26:$AN$26))*AN$28)*'Client Predictions &amp; Input'!$B23,0)</f>
        <v>0</v>
      </c>
    </row>
    <row r="12" spans="1:40">
      <c r="A12">
        <v>9</v>
      </c>
      <c r="B12" t="s">
        <v>13</v>
      </c>
      <c r="C12" s="8">
        <f>'Client Predictions &amp; Input'!B11</f>
        <v>0</v>
      </c>
      <c r="D12" s="8">
        <f>'Client Predictions &amp; Input'!C11</f>
        <v>0</v>
      </c>
      <c r="E12" s="3">
        <f>ROUNDUP(((('Client Predictions &amp; Input'!$B$29-'Client Predictions &amp; Input'!$B$30)*E$28)+'Client Predictions &amp; Input'!$B$30)*'Client Predictions &amp; Input'!B24,0)</f>
        <v>0</v>
      </c>
      <c r="F12" s="3">
        <f>ROUNDUP(('Client Predictions &amp; Input'!$B$29-'Client Predictions &amp; Input'!$B$30)*F$28*'Client Predictions &amp; Input'!$B24,0)</f>
        <v>0</v>
      </c>
      <c r="G12" s="3">
        <f>ROUNDUP(('Client Predictions &amp; Input'!$B$29-'Client Predictions &amp; Input'!$B$30)*G$28*'Client Predictions &amp; Input'!$B24,0)</f>
        <v>0</v>
      </c>
      <c r="H12" s="3">
        <f>ROUNDUP(('Client Predictions &amp; Input'!$B$29-'Client Predictions &amp; Input'!$B$30)*H$28*'Client Predictions &amp; Input'!$B24,0)</f>
        <v>0</v>
      </c>
      <c r="I12" s="3">
        <f>ROUNDUP(('Client Predictions &amp; Input'!$B$29-'Client Predictions &amp; Input'!$B$30)*I$28*'Client Predictions &amp; Input'!$B24,0)</f>
        <v>0</v>
      </c>
      <c r="J12" s="3">
        <f>ROUNDUP(('Client Predictions &amp; Input'!$B$29-'Client Predictions &amp; Input'!$B$30)*J$28*'Client Predictions &amp; Input'!$B24,0)</f>
        <v>0</v>
      </c>
      <c r="K12" s="3">
        <f>ROUNDUP(('Client Predictions &amp; Input'!$B$29-'Client Predictions &amp; Input'!$B$30)*K$28*'Client Predictions &amp; Input'!$B24,0)</f>
        <v>0</v>
      </c>
      <c r="L12" s="3">
        <f>ROUNDUP(('Client Predictions &amp; Input'!$B$29-'Client Predictions &amp; Input'!$B$30)*L$28*'Client Predictions &amp; Input'!$B24,0)</f>
        <v>0</v>
      </c>
      <c r="M12" s="3">
        <f>ROUNDUP(('Client Predictions &amp; Input'!$B$29-'Client Predictions &amp; Input'!$B$30)*M$28*'Client Predictions &amp; Input'!$B24,0)</f>
        <v>0</v>
      </c>
      <c r="N12" s="3">
        <f>ROUNDUP(('Client Predictions &amp; Input'!$B$29-'Client Predictions &amp; Input'!$B$30)*N$28*'Client Predictions &amp; Input'!$B24,0)</f>
        <v>0</v>
      </c>
      <c r="O12" s="3">
        <f>ROUNDUP(('Client Predictions &amp; Input'!$B$29-'Client Predictions &amp; Input'!$B$30)*O$28*'Client Predictions &amp; Input'!$B24,0)</f>
        <v>0</v>
      </c>
      <c r="P12" s="3">
        <f>ROUNDUP(('Client Predictions &amp; Input'!$B$29-'Client Predictions &amp; Input'!$B$30)*P$28*'Client Predictions &amp; Input'!$B24,0)</f>
        <v>0</v>
      </c>
      <c r="Q12">
        <f>ROUNDUP((($P$30*('Client Predictions &amp; Input'!$B$31)+SUM($Q$26:$AB$26))*Q$28)*'Client Predictions &amp; Input'!$B24,0)</f>
        <v>0</v>
      </c>
      <c r="R12">
        <f>ROUNDUP((($P$30*('Client Predictions &amp; Input'!$B$31)+SUM($Q$26:$AB$26))*R$28)*'Client Predictions &amp; Input'!$B24,0)</f>
        <v>0</v>
      </c>
      <c r="S12">
        <f>ROUNDUP((($P$30*('Client Predictions &amp; Input'!$B$31)+SUM($Q$26:$AB$26))*S$28)*'Client Predictions &amp; Input'!$B24,0)</f>
        <v>0</v>
      </c>
      <c r="T12">
        <f>ROUNDUP((($P$30*('Client Predictions &amp; Input'!$B$31)+SUM($Q$26:$AB$26))*T$28)*'Client Predictions &amp; Input'!$B24,0)</f>
        <v>0</v>
      </c>
      <c r="U12">
        <f>ROUNDUP((($P$30*('Client Predictions &amp; Input'!$B$31)+SUM($Q$26:$AB$26))*U$28)*'Client Predictions &amp; Input'!$B24,0)</f>
        <v>0</v>
      </c>
      <c r="V12">
        <f>ROUNDUP((($P$30*('Client Predictions &amp; Input'!$B$31)+SUM($Q$26:$AB$26))*V$28)*'Client Predictions &amp; Input'!$B24,0)</f>
        <v>0</v>
      </c>
      <c r="W12">
        <f>ROUNDUP((($P$30*('Client Predictions &amp; Input'!$B$31)+SUM($Q$26:$AB$26))*W$28)*'Client Predictions &amp; Input'!$B24,0)</f>
        <v>0</v>
      </c>
      <c r="X12">
        <f>ROUNDUP((($P$30*('Client Predictions &amp; Input'!$B$31)+SUM($Q$26:$AB$26))*X$28)*'Client Predictions &amp; Input'!$B24,0)</f>
        <v>0</v>
      </c>
      <c r="Y12">
        <f>ROUNDUP((($P$30*('Client Predictions &amp; Input'!$B$31)+SUM($Q$26:$AB$26))*Y$28)*'Client Predictions &amp; Input'!$B24,0)</f>
        <v>0</v>
      </c>
      <c r="Z12">
        <f>ROUNDUP((($P$30*('Client Predictions &amp; Input'!$B$31)+SUM($Q$26:$AB$26))*Z$28)*'Client Predictions &amp; Input'!$B24,0)</f>
        <v>0</v>
      </c>
      <c r="AA12">
        <f>ROUNDUP((($P$30*('Client Predictions &amp; Input'!$B$31)+SUM($Q$26:$AB$26))*AA$28)*'Client Predictions &amp; Input'!$B24,0)</f>
        <v>0</v>
      </c>
      <c r="AB12">
        <f>ROUNDUP((($P$30*('Client Predictions &amp; Input'!$B$31)+SUM($Q$26:$AB$26))*AB$28)*'Client Predictions &amp; Input'!$B24,0)</f>
        <v>0</v>
      </c>
      <c r="AC12">
        <f>ROUNDUP((($AB$30*('Client Predictions &amp; Input'!$B$32)+SUM($AC$26:$AN$26))*AC$28)*'Client Predictions &amp; Input'!$B24,0)</f>
        <v>0</v>
      </c>
      <c r="AD12">
        <f>ROUNDUP((($AB$30*('Client Predictions &amp; Input'!$B$32)+SUM($AC$26:$AN$26))*AD$28)*'Client Predictions &amp; Input'!$B24,0)</f>
        <v>0</v>
      </c>
      <c r="AE12">
        <f>ROUNDUP((($AB$30*('Client Predictions &amp; Input'!$B$32)+SUM($AC$26:$AN$26))*AE$28)*'Client Predictions &amp; Input'!$B24,0)</f>
        <v>0</v>
      </c>
      <c r="AF12">
        <f>ROUNDUP((($AB$30*('Client Predictions &amp; Input'!$B$32)+SUM($AC$26:$AN$26))*AF$28)*'Client Predictions &amp; Input'!$B24,0)</f>
        <v>0</v>
      </c>
      <c r="AG12">
        <f>ROUNDUP((($AB$30*('Client Predictions &amp; Input'!$B$32)+SUM($AC$26:$AN$26))*AG$28)*'Client Predictions &amp; Input'!$B24,0)</f>
        <v>0</v>
      </c>
      <c r="AH12">
        <f>ROUNDUP((($AB$30*('Client Predictions &amp; Input'!$B$32)+SUM($AC$26:$AN$26))*AH$28)*'Client Predictions &amp; Input'!$B24,0)</f>
        <v>0</v>
      </c>
      <c r="AI12">
        <f>ROUNDUP((($AB$30*('Client Predictions &amp; Input'!$B$32)+SUM($AC$26:$AN$26))*AI$28)*'Client Predictions &amp; Input'!$B24,0)</f>
        <v>0</v>
      </c>
      <c r="AJ12">
        <f>ROUNDUP((($AB$30*('Client Predictions &amp; Input'!$B$32)+SUM($AC$26:$AN$26))*AJ$28)*'Client Predictions &amp; Input'!$B24,0)</f>
        <v>0</v>
      </c>
      <c r="AK12">
        <f>ROUNDUP((($AB$30*('Client Predictions &amp; Input'!$B$32)+SUM($AC$26:$AN$26))*AK$28)*'Client Predictions &amp; Input'!$B24,0)</f>
        <v>0</v>
      </c>
      <c r="AL12">
        <f>ROUNDUP((($AB$30*('Client Predictions &amp; Input'!$B$32)+SUM($AC$26:$AN$26))*AL$28)*'Client Predictions &amp; Input'!$B24,0)</f>
        <v>0</v>
      </c>
      <c r="AM12">
        <f>ROUNDUP((($AB$30*('Client Predictions &amp; Input'!$B$32)+SUM($AC$26:$AN$26))*AM$28)*'Client Predictions &amp; Input'!$B24,0)</f>
        <v>0</v>
      </c>
      <c r="AN12">
        <f>ROUNDUP((($AB$30*('Client Predictions &amp; Input'!$B$32)+SUM($AC$26:$AN$26))*AN$28)*'Client Predictions &amp; Input'!$B24,0)</f>
        <v>0</v>
      </c>
    </row>
    <row r="13" spans="1:40">
      <c r="A13">
        <v>10</v>
      </c>
      <c r="B13" t="s">
        <v>13</v>
      </c>
      <c r="C13" s="8">
        <f>'Client Predictions &amp; Input'!B12</f>
        <v>0</v>
      </c>
      <c r="D13" s="8">
        <f>'Client Predictions &amp; Input'!C12</f>
        <v>0</v>
      </c>
      <c r="E13" s="3">
        <f>ROUNDUP(((('Client Predictions &amp; Input'!$B$29-'Client Predictions &amp; Input'!$B$30)*E$28)+'Client Predictions &amp; Input'!$B$30)*'Client Predictions &amp; Input'!B25,0)</f>
        <v>0</v>
      </c>
      <c r="F13" s="3">
        <f>ROUNDUP(('Client Predictions &amp; Input'!$B$29-'Client Predictions &amp; Input'!$B$30)*F$28*'Client Predictions &amp; Input'!$B25,0)</f>
        <v>0</v>
      </c>
      <c r="G13" s="3">
        <f>ROUNDUP(('Client Predictions &amp; Input'!$B$29-'Client Predictions &amp; Input'!$B$30)*G$28*'Client Predictions &amp; Input'!$B25,0)</f>
        <v>0</v>
      </c>
      <c r="H13" s="3">
        <f>ROUNDUP(('Client Predictions &amp; Input'!$B$29-'Client Predictions &amp; Input'!$B$30)*H$28*'Client Predictions &amp; Input'!$B25,0)</f>
        <v>0</v>
      </c>
      <c r="I13" s="3">
        <f>ROUNDUP(('Client Predictions &amp; Input'!$B$29-'Client Predictions &amp; Input'!$B$30)*I$28*'Client Predictions &amp; Input'!$B25,0)</f>
        <v>0</v>
      </c>
      <c r="J13" s="3">
        <f>ROUNDUP(('Client Predictions &amp; Input'!$B$29-'Client Predictions &amp; Input'!$B$30)*J$28*'Client Predictions &amp; Input'!$B25,0)</f>
        <v>0</v>
      </c>
      <c r="K13" s="3">
        <f>ROUNDUP(('Client Predictions &amp; Input'!$B$29-'Client Predictions &amp; Input'!$B$30)*K$28*'Client Predictions &amp; Input'!$B25,0)</f>
        <v>0</v>
      </c>
      <c r="L13" s="3">
        <f>ROUNDUP(('Client Predictions &amp; Input'!$B$29-'Client Predictions &amp; Input'!$B$30)*L$28*'Client Predictions &amp; Input'!$B25,0)</f>
        <v>0</v>
      </c>
      <c r="M13" s="3">
        <f>ROUNDUP(('Client Predictions &amp; Input'!$B$29-'Client Predictions &amp; Input'!$B$30)*M$28*'Client Predictions &amp; Input'!$B25,0)</f>
        <v>0</v>
      </c>
      <c r="N13" s="3">
        <f>ROUNDUP(('Client Predictions &amp; Input'!$B$29-'Client Predictions &amp; Input'!$B$30)*N$28*'Client Predictions &amp; Input'!$B25,0)</f>
        <v>0</v>
      </c>
      <c r="O13" s="3">
        <f>ROUNDUP(('Client Predictions &amp; Input'!$B$29-'Client Predictions &amp; Input'!$B$30)*O$28*'Client Predictions &amp; Input'!$B25,0)</f>
        <v>0</v>
      </c>
      <c r="P13" s="3">
        <f>ROUNDUP(('Client Predictions &amp; Input'!$B$29-'Client Predictions &amp; Input'!$B$30)*P$28*'Client Predictions &amp; Input'!$B25,0)</f>
        <v>0</v>
      </c>
      <c r="Q13">
        <f>ROUNDUP((($P$30*('Client Predictions &amp; Input'!$B$31)+SUM($Q$26:$AB$26))*Q$28)*'Client Predictions &amp; Input'!$B25,0)</f>
        <v>0</v>
      </c>
      <c r="R13">
        <f>ROUNDUP((($P$30*('Client Predictions &amp; Input'!$B$31)+SUM($Q$26:$AB$26))*R$28)*'Client Predictions &amp; Input'!$B25,0)</f>
        <v>0</v>
      </c>
      <c r="S13">
        <f>ROUNDUP((($P$30*('Client Predictions &amp; Input'!$B$31)+SUM($Q$26:$AB$26))*S$28)*'Client Predictions &amp; Input'!$B25,0)</f>
        <v>0</v>
      </c>
      <c r="T13">
        <f>ROUNDUP((($P$30*('Client Predictions &amp; Input'!$B$31)+SUM($Q$26:$AB$26))*T$28)*'Client Predictions &amp; Input'!$B25,0)</f>
        <v>0</v>
      </c>
      <c r="U13">
        <f>ROUNDUP((($P$30*('Client Predictions &amp; Input'!$B$31)+SUM($Q$26:$AB$26))*U$28)*'Client Predictions &amp; Input'!$B25,0)</f>
        <v>0</v>
      </c>
      <c r="V13">
        <f>ROUNDUP((($P$30*('Client Predictions &amp; Input'!$B$31)+SUM($Q$26:$AB$26))*V$28)*'Client Predictions &amp; Input'!$B25,0)</f>
        <v>0</v>
      </c>
      <c r="W13">
        <f>ROUNDUP((($P$30*('Client Predictions &amp; Input'!$B$31)+SUM($Q$26:$AB$26))*W$28)*'Client Predictions &amp; Input'!$B25,0)</f>
        <v>0</v>
      </c>
      <c r="X13">
        <f>ROUNDUP((($P$30*('Client Predictions &amp; Input'!$B$31)+SUM($Q$26:$AB$26))*X$28)*'Client Predictions &amp; Input'!$B25,0)</f>
        <v>0</v>
      </c>
      <c r="Y13">
        <f>ROUNDUP((($P$30*('Client Predictions &amp; Input'!$B$31)+SUM($Q$26:$AB$26))*Y$28)*'Client Predictions &amp; Input'!$B25,0)</f>
        <v>0</v>
      </c>
      <c r="Z13">
        <f>ROUNDUP((($P$30*('Client Predictions &amp; Input'!$B$31)+SUM($Q$26:$AB$26))*Z$28)*'Client Predictions &amp; Input'!$B25,0)</f>
        <v>0</v>
      </c>
      <c r="AA13">
        <f>ROUNDUP((($P$30*('Client Predictions &amp; Input'!$B$31)+SUM($Q$26:$AB$26))*AA$28)*'Client Predictions &amp; Input'!$B25,0)</f>
        <v>0</v>
      </c>
      <c r="AB13">
        <f>ROUNDUP((($P$30*('Client Predictions &amp; Input'!$B$31)+SUM($Q$26:$AB$26))*AB$28)*'Client Predictions &amp; Input'!$B25,0)</f>
        <v>0</v>
      </c>
      <c r="AC13">
        <f>ROUNDUP((($AB$30*('Client Predictions &amp; Input'!$B$32)+SUM($AC$26:$AN$26))*AC$28)*'Client Predictions &amp; Input'!$B25,0)</f>
        <v>0</v>
      </c>
      <c r="AD13">
        <f>ROUNDUP((($AB$30*('Client Predictions &amp; Input'!$B$32)+SUM($AC$26:$AN$26))*AD$28)*'Client Predictions &amp; Input'!$B25,0)</f>
        <v>0</v>
      </c>
      <c r="AE13">
        <f>ROUNDUP((($AB$30*('Client Predictions &amp; Input'!$B$32)+SUM($AC$26:$AN$26))*AE$28)*'Client Predictions &amp; Input'!$B25,0)</f>
        <v>0</v>
      </c>
      <c r="AF13">
        <f>ROUNDUP((($AB$30*('Client Predictions &amp; Input'!$B$32)+SUM($AC$26:$AN$26))*AF$28)*'Client Predictions &amp; Input'!$B25,0)</f>
        <v>0</v>
      </c>
      <c r="AG13">
        <f>ROUNDUP((($AB$30*('Client Predictions &amp; Input'!$B$32)+SUM($AC$26:$AN$26))*AG$28)*'Client Predictions &amp; Input'!$B25,0)</f>
        <v>0</v>
      </c>
      <c r="AH13">
        <f>ROUNDUP((($AB$30*('Client Predictions &amp; Input'!$B$32)+SUM($AC$26:$AN$26))*AH$28)*'Client Predictions &amp; Input'!$B25,0)</f>
        <v>0</v>
      </c>
      <c r="AI13">
        <f>ROUNDUP((($AB$30*('Client Predictions &amp; Input'!$B$32)+SUM($AC$26:$AN$26))*AI$28)*'Client Predictions &amp; Input'!$B25,0)</f>
        <v>0</v>
      </c>
      <c r="AJ13">
        <f>ROUNDUP((($AB$30*('Client Predictions &amp; Input'!$B$32)+SUM($AC$26:$AN$26))*AJ$28)*'Client Predictions &amp; Input'!$B25,0)</f>
        <v>0</v>
      </c>
      <c r="AK13">
        <f>ROUNDUP((($AB$30*('Client Predictions &amp; Input'!$B$32)+SUM($AC$26:$AN$26))*AK$28)*'Client Predictions &amp; Input'!$B25,0)</f>
        <v>0</v>
      </c>
      <c r="AL13">
        <f>ROUNDUP((($AB$30*('Client Predictions &amp; Input'!$B$32)+SUM($AC$26:$AN$26))*AL$28)*'Client Predictions &amp; Input'!$B25,0)</f>
        <v>0</v>
      </c>
      <c r="AM13">
        <f>ROUNDUP((($AB$30*('Client Predictions &amp; Input'!$B$32)+SUM($AC$26:$AN$26))*AM$28)*'Client Predictions &amp; Input'!$B25,0)</f>
        <v>0</v>
      </c>
      <c r="AN13">
        <f>ROUNDUP((($AB$30*('Client Predictions &amp; Input'!$B$32)+SUM($AC$26:$AN$26))*AN$28)*'Client Predictions &amp; Input'!$B25,0)</f>
        <v>0</v>
      </c>
    </row>
    <row r="15" spans="1:40">
      <c r="A15">
        <v>1</v>
      </c>
      <c r="B15" t="s">
        <v>14</v>
      </c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4">
        <f>ROUNDUP(SUM(C4:E4)*'Client Predictions &amp; Input'!B28,0)</f>
        <v>727</v>
      </c>
      <c r="R15">
        <f>ROUNDUP(F4*'Client Predictions &amp; Input'!$B$28,0)</f>
        <v>332</v>
      </c>
      <c r="S15">
        <f>ROUNDUP(G4*'Client Predictions &amp; Input'!$B$28,0)</f>
        <v>407</v>
      </c>
      <c r="T15">
        <f>ROUNDUP(H4*'Client Predictions &amp; Input'!$B$28,0)</f>
        <v>354</v>
      </c>
      <c r="U15">
        <f>ROUNDUP(I4*'Client Predictions &amp; Input'!$B$28,0)</f>
        <v>417</v>
      </c>
      <c r="V15">
        <f>ROUNDUP(J4*'Client Predictions &amp; Input'!$B$28,0)</f>
        <v>410</v>
      </c>
      <c r="W15">
        <f>ROUNDUP(K4*'Client Predictions &amp; Input'!$B$28,0)</f>
        <v>348</v>
      </c>
      <c r="X15">
        <f>ROUNDUP(L4*'Client Predictions &amp; Input'!$B$28,0)</f>
        <v>345</v>
      </c>
      <c r="Y15">
        <f>ROUNDUP(M4*'Client Predictions &amp; Input'!$B$28,0)</f>
        <v>325</v>
      </c>
      <c r="Z15">
        <f>ROUNDUP(N4*'Client Predictions &amp; Input'!$B$28,0)</f>
        <v>331</v>
      </c>
      <c r="AA15">
        <f>ROUNDUP(O4*'Client Predictions &amp; Input'!$B$28,0)</f>
        <v>344</v>
      </c>
      <c r="AB15">
        <f>ROUNDUP(P4*'Client Predictions &amp; Input'!$B$28,0)</f>
        <v>263</v>
      </c>
      <c r="AC15" s="4">
        <f>ROUNDUP(((Q4+Q15)*('Client Predictions &amp; Input'!$B$28)),0)</f>
        <v>835</v>
      </c>
      <c r="AD15">
        <f>ROUNDUP(((R4+R15)*('Client Predictions &amp; Input'!$B$28)),0)</f>
        <v>796</v>
      </c>
      <c r="AE15">
        <f>ROUNDUP(((S4+S15)*('Client Predictions &amp; Input'!$B$28)),0)</f>
        <v>976</v>
      </c>
      <c r="AF15">
        <f>ROUNDUP(((T4+T15)*('Client Predictions &amp; Input'!$B$28)),0)</f>
        <v>848</v>
      </c>
      <c r="AG15">
        <f>ROUNDUP(((U4+U15)*('Client Predictions &amp; Input'!$B$28)),0)</f>
        <v>1000</v>
      </c>
      <c r="AH15">
        <f>ROUNDUP(((V4+V15)*('Client Predictions &amp; Input'!$B$28)),0)</f>
        <v>983</v>
      </c>
      <c r="AI15">
        <f>ROUNDUP(((W4+W15)*('Client Predictions &amp; Input'!$B$28)),0)</f>
        <v>835</v>
      </c>
      <c r="AJ15">
        <f>ROUNDUP(((X4+X15)*('Client Predictions &amp; Input'!$B$28)),0)</f>
        <v>827</v>
      </c>
      <c r="AK15">
        <f>ROUNDUP(((Y4+Y15)*('Client Predictions &amp; Input'!$B$28)),0)</f>
        <v>780</v>
      </c>
      <c r="AL15">
        <f>ROUNDUP(((Z4+Z15)*('Client Predictions &amp; Input'!$B$28)),0)</f>
        <v>793</v>
      </c>
      <c r="AM15">
        <f>ROUNDUP(((AA4+AA15)*('Client Predictions &amp; Input'!$B$28)),0)</f>
        <v>824</v>
      </c>
      <c r="AN15">
        <f>ROUNDUP(((AB4+AB15)*('Client Predictions &amp; Input'!$B$28)),0)</f>
        <v>630</v>
      </c>
    </row>
    <row r="16" spans="1:40">
      <c r="A16">
        <v>2</v>
      </c>
      <c r="B16" t="s">
        <v>14</v>
      </c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4">
        <f>ROUNDUP(((SUM(C5:E5)*'Client Predictions &amp; Input'!$B$28)),0)</f>
        <v>81</v>
      </c>
      <c r="AD16">
        <f>ROUNDUP(((F5*'Client Predictions &amp; Input'!$B$28)),0)</f>
        <v>37</v>
      </c>
      <c r="AE16">
        <f>ROUNDUP(((G5*'Client Predictions &amp; Input'!$B$28)),0)</f>
        <v>46</v>
      </c>
      <c r="AF16">
        <f>ROUNDUP(((H5*'Client Predictions &amp; Input'!$B$28)),0)</f>
        <v>40</v>
      </c>
      <c r="AG16">
        <f>ROUNDUP(((I5*'Client Predictions &amp; Input'!$B$28)),0)</f>
        <v>47</v>
      </c>
      <c r="AH16">
        <f>ROUNDUP(((J5*'Client Predictions &amp; Input'!$B$28)),0)</f>
        <v>46</v>
      </c>
      <c r="AI16">
        <f>ROUNDUP(((K5*'Client Predictions &amp; Input'!$B$28)),0)</f>
        <v>39</v>
      </c>
      <c r="AJ16">
        <f>ROUNDUP(((L5*'Client Predictions &amp; Input'!$B$28)),0)</f>
        <v>39</v>
      </c>
      <c r="AK16">
        <f>ROUNDUP(((M5*'Client Predictions &amp; Input'!$B$28)),0)</f>
        <v>37</v>
      </c>
      <c r="AL16">
        <f>ROUNDUP(((N5*'Client Predictions &amp; Input'!$B$28)),0)</f>
        <v>37</v>
      </c>
      <c r="AM16">
        <f>ROUNDUP(((O5*'Client Predictions &amp; Input'!$B$28)),0)</f>
        <v>39</v>
      </c>
      <c r="AN16">
        <f>ROUNDUP(((P5*'Client Predictions &amp; Input'!$B$28)),0)</f>
        <v>30</v>
      </c>
    </row>
    <row r="17" spans="1:40">
      <c r="A17">
        <v>3</v>
      </c>
      <c r="B17" t="s">
        <v>14</v>
      </c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</row>
    <row r="18" spans="1:40">
      <c r="A18">
        <v>4</v>
      </c>
      <c r="B18" t="s">
        <v>14</v>
      </c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</row>
    <row r="19" spans="1:40">
      <c r="A19">
        <v>5</v>
      </c>
      <c r="B19" t="s">
        <v>14</v>
      </c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</row>
    <row r="20" spans="1:40">
      <c r="A20">
        <v>6</v>
      </c>
      <c r="B20" t="s">
        <v>14</v>
      </c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</row>
    <row r="21" spans="1:40">
      <c r="A21">
        <v>7</v>
      </c>
      <c r="B21" t="s">
        <v>14</v>
      </c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</row>
    <row r="22" spans="1:40">
      <c r="A22">
        <v>8</v>
      </c>
      <c r="B22" t="s">
        <v>14</v>
      </c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</row>
    <row r="23" spans="1:40">
      <c r="A23">
        <v>9</v>
      </c>
      <c r="B23" t="s">
        <v>14</v>
      </c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</row>
    <row r="24" spans="1:40">
      <c r="A24">
        <v>10</v>
      </c>
      <c r="B24" t="s">
        <v>14</v>
      </c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</row>
    <row r="26" spans="1:40">
      <c r="B26" t="s">
        <v>9</v>
      </c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4">
        <f>ROUNDUP(SUM(C4:E4)*(1-'Client Predictions &amp; Input'!$B$28),0)</f>
        <v>1695</v>
      </c>
      <c r="R26">
        <f>ROUNDUP(F4*(1-'Client Predictions &amp; Input'!$B$28),0)</f>
        <v>775</v>
      </c>
      <c r="S26">
        <f>ROUNDUP(G4*(1-'Client Predictions &amp; Input'!$B$28),0)</f>
        <v>950</v>
      </c>
      <c r="T26">
        <f>ROUNDUP(H4*(1-'Client Predictions &amp; Input'!$B$28),0)</f>
        <v>825</v>
      </c>
      <c r="U26">
        <f>ROUNDUP(I4*(1-'Client Predictions &amp; Input'!$B$28),0)</f>
        <v>973</v>
      </c>
      <c r="V26">
        <f>ROUNDUP(J4*(1-'Client Predictions &amp; Input'!$B$28),0)</f>
        <v>956</v>
      </c>
      <c r="W26">
        <f>ROUNDUP(K4*(1-'Client Predictions &amp; Input'!$B$28),0)</f>
        <v>812</v>
      </c>
      <c r="X26">
        <f>ROUNDUP(L4*(1-'Client Predictions &amp; Input'!$B$28),0)</f>
        <v>804</v>
      </c>
      <c r="Y26">
        <f>ROUNDUP(M4*(1-'Client Predictions &amp; Input'!$B$28),0)</f>
        <v>759</v>
      </c>
      <c r="Z26">
        <f>ROUNDUP(N4*(1-'Client Predictions &amp; Input'!$B$28),0)</f>
        <v>772</v>
      </c>
      <c r="AA26">
        <f>ROUNDUP(O4*(1-'Client Predictions &amp; Input'!$B$28),0)</f>
        <v>801</v>
      </c>
      <c r="AB26">
        <f>ROUNDUP(P4*(1-'Client Predictions &amp; Input'!$B$28),0)</f>
        <v>613</v>
      </c>
      <c r="AC26" s="4">
        <f>ROUNDUP(((Q4+Q15)*(1-'Client Predictions &amp; Input'!$B$28))+(SUM(C5:E5)*(1-'Client Predictions &amp; Input'!$B$28)),0)</f>
        <v>2136</v>
      </c>
      <c r="AD26">
        <f>ROUNDUP(((R4+R15)*(1-'Client Predictions &amp; Input'!$B$28))+(F5)*(1-'Client Predictions &amp; Input'!$B$28),0)</f>
        <v>1944</v>
      </c>
      <c r="AE26">
        <f>ROUNDUP(((S4+S15)*(1-'Client Predictions &amp; Input'!$B$28))+(G5)*(1-'Client Predictions &amp; Input'!$B$28),0)</f>
        <v>2383</v>
      </c>
      <c r="AF26">
        <f>ROUNDUP(((T4+T15)*(1-'Client Predictions &amp; Input'!$B$28))+(H5)*(1-'Client Predictions &amp; Input'!$B$28),0)</f>
        <v>2070</v>
      </c>
      <c r="AG26">
        <f>ROUNDUP(((U4+U15)*(1-'Client Predictions &amp; Input'!$B$28))+(I5)*(1-'Client Predictions &amp; Input'!$B$28),0)</f>
        <v>2442</v>
      </c>
      <c r="AH26">
        <f>ROUNDUP(((V4+V15)*(1-'Client Predictions &amp; Input'!$B$28))+(J5)*(1-'Client Predictions &amp; Input'!$B$28),0)</f>
        <v>2399</v>
      </c>
      <c r="AI26">
        <f>ROUNDUP(((W4+W15)*(1-'Client Predictions &amp; Input'!$B$28))+(K5)*(1-'Client Predictions &amp; Input'!$B$28),0)</f>
        <v>2039</v>
      </c>
      <c r="AJ26">
        <f>ROUNDUP(((X4+X15)*(1-'Client Predictions &amp; Input'!$B$28))+(L5)*(1-'Client Predictions &amp; Input'!$B$28),0)</f>
        <v>2019</v>
      </c>
      <c r="AK26">
        <f>ROUNDUP(((Y4+Y15)*(1-'Client Predictions &amp; Input'!$B$28))+(M5)*(1-'Client Predictions &amp; Input'!$B$28),0)</f>
        <v>1904</v>
      </c>
      <c r="AL26">
        <f>ROUNDUP(((Z4+Z15)*(1-'Client Predictions &amp; Input'!$B$28))+(N5)*(1-'Client Predictions &amp; Input'!$B$28),0)</f>
        <v>1937</v>
      </c>
      <c r="AM26">
        <f>ROUNDUP(((AA4+AA15)*(1-'Client Predictions &amp; Input'!$B$28))+(O5)*(1-'Client Predictions &amp; Input'!$B$28),0)</f>
        <v>2011</v>
      </c>
      <c r="AN26">
        <f>ROUNDUP(((AB4+AB15)*(1-'Client Predictions &amp; Input'!$B$28))+(P5)*(1-'Client Predictions &amp; Input'!$B$28),0)</f>
        <v>1539</v>
      </c>
    </row>
    <row r="28" spans="1:40">
      <c r="B28" t="s">
        <v>4</v>
      </c>
      <c r="C28" t="s">
        <v>15</v>
      </c>
      <c r="D28" t="s">
        <v>15</v>
      </c>
      <c r="E28" s="2">
        <v>7.0510369512412213E-2</v>
      </c>
      <c r="F28" s="2">
        <v>7.9654187277840349E-2</v>
      </c>
      <c r="G28" s="2">
        <v>9.7670421844903932E-2</v>
      </c>
      <c r="H28" s="2">
        <v>8.4830761543122024E-2</v>
      </c>
      <c r="I28" s="2">
        <v>0.1000487723496698</v>
      </c>
      <c r="J28" s="2">
        <v>9.8312604419525162E-2</v>
      </c>
      <c r="K28" s="2">
        <v>8.3547593751072638E-2</v>
      </c>
      <c r="L28" s="2">
        <v>8.2683500976644356E-2</v>
      </c>
      <c r="M28" s="2">
        <v>7.7987865183965971E-2</v>
      </c>
      <c r="N28" s="2">
        <v>7.9340878812285534E-2</v>
      </c>
      <c r="O28" s="2">
        <v>8.2368196915767522E-2</v>
      </c>
      <c r="P28" s="2">
        <v>6.3044847412790511E-2</v>
      </c>
      <c r="Q28" s="2">
        <v>7.0510369512412213E-2</v>
      </c>
      <c r="R28" s="2">
        <v>7.9654187277840349E-2</v>
      </c>
      <c r="S28" s="2">
        <v>9.7670421844903932E-2</v>
      </c>
      <c r="T28" s="2">
        <v>8.4830761543122024E-2</v>
      </c>
      <c r="U28" s="2">
        <v>0.1000487723496698</v>
      </c>
      <c r="V28" s="2">
        <v>9.8312604419525162E-2</v>
      </c>
      <c r="W28" s="2">
        <v>8.3547593751072638E-2</v>
      </c>
      <c r="X28" s="2">
        <v>8.2683500976644356E-2</v>
      </c>
      <c r="Y28" s="2">
        <v>7.7987865183965971E-2</v>
      </c>
      <c r="Z28" s="2">
        <v>7.9340878812285534E-2</v>
      </c>
      <c r="AA28" s="2">
        <v>8.2368196915767522E-2</v>
      </c>
      <c r="AB28" s="2">
        <v>6.3044847412790511E-2</v>
      </c>
      <c r="AC28" s="2">
        <v>7.0510369512412213E-2</v>
      </c>
      <c r="AD28" s="2">
        <v>7.9654187277840349E-2</v>
      </c>
      <c r="AE28" s="2">
        <v>9.7670421844903932E-2</v>
      </c>
      <c r="AF28" s="2">
        <v>8.4830761543122024E-2</v>
      </c>
      <c r="AG28" s="2">
        <v>0.1000487723496698</v>
      </c>
      <c r="AH28" s="2">
        <v>9.8312604419525162E-2</v>
      </c>
      <c r="AI28" s="2">
        <v>8.3547593751072638E-2</v>
      </c>
      <c r="AJ28" s="2">
        <v>8.2683500976644356E-2</v>
      </c>
      <c r="AK28" s="2">
        <v>7.7987865183965971E-2</v>
      </c>
      <c r="AL28" s="2">
        <v>7.9340878812285534E-2</v>
      </c>
      <c r="AM28" s="2">
        <v>8.2368196915767522E-2</v>
      </c>
      <c r="AN28" s="2">
        <v>6.3044847412790511E-2</v>
      </c>
    </row>
    <row r="29" spans="1:40"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</row>
    <row r="30" spans="1:40">
      <c r="B30" t="s">
        <v>10</v>
      </c>
      <c r="C30">
        <f>SUM(C4:C13)-C26</f>
        <v>100</v>
      </c>
      <c r="D30">
        <f t="shared" ref="D30:AN30" si="0">C30+SUM(D4:D13)-D26</f>
        <v>200</v>
      </c>
      <c r="E30">
        <f t="shared" si="0"/>
        <v>2690</v>
      </c>
      <c r="F30">
        <f t="shared" si="0"/>
        <v>3919</v>
      </c>
      <c r="G30">
        <f t="shared" si="0"/>
        <v>5426</v>
      </c>
      <c r="H30">
        <f t="shared" si="0"/>
        <v>6735</v>
      </c>
      <c r="I30">
        <f t="shared" si="0"/>
        <v>8279</v>
      </c>
      <c r="J30">
        <f t="shared" si="0"/>
        <v>9796</v>
      </c>
      <c r="K30">
        <f t="shared" si="0"/>
        <v>11085</v>
      </c>
      <c r="L30">
        <f t="shared" si="0"/>
        <v>12361</v>
      </c>
      <c r="M30">
        <f t="shared" si="0"/>
        <v>13565</v>
      </c>
      <c r="N30">
        <f t="shared" si="0"/>
        <v>14790</v>
      </c>
      <c r="O30">
        <f t="shared" si="0"/>
        <v>16062</v>
      </c>
      <c r="P30">
        <f t="shared" si="0"/>
        <v>17035</v>
      </c>
      <c r="Q30">
        <f t="shared" si="0"/>
        <v>17624</v>
      </c>
      <c r="R30">
        <f t="shared" si="0"/>
        <v>19428</v>
      </c>
      <c r="S30">
        <f t="shared" si="0"/>
        <v>21641</v>
      </c>
      <c r="T30">
        <f t="shared" si="0"/>
        <v>23563</v>
      </c>
      <c r="U30">
        <f t="shared" si="0"/>
        <v>25830</v>
      </c>
      <c r="V30">
        <f t="shared" si="0"/>
        <v>28058</v>
      </c>
      <c r="W30">
        <f t="shared" si="0"/>
        <v>29952</v>
      </c>
      <c r="X30">
        <f t="shared" si="0"/>
        <v>31826</v>
      </c>
      <c r="Y30">
        <f t="shared" si="0"/>
        <v>33593</v>
      </c>
      <c r="Z30">
        <f t="shared" si="0"/>
        <v>35390</v>
      </c>
      <c r="AA30">
        <f t="shared" si="0"/>
        <v>37256</v>
      </c>
      <c r="AB30">
        <f t="shared" si="0"/>
        <v>38685</v>
      </c>
      <c r="AC30">
        <f t="shared" si="0"/>
        <v>39932</v>
      </c>
      <c r="AD30">
        <f t="shared" si="0"/>
        <v>41808</v>
      </c>
      <c r="AE30">
        <f t="shared" si="0"/>
        <v>44110</v>
      </c>
      <c r="AF30">
        <f t="shared" si="0"/>
        <v>46109</v>
      </c>
      <c r="AG30">
        <f t="shared" si="0"/>
        <v>48465</v>
      </c>
      <c r="AH30">
        <f t="shared" si="0"/>
        <v>50781</v>
      </c>
      <c r="AI30">
        <f t="shared" si="0"/>
        <v>52749</v>
      </c>
      <c r="AJ30">
        <f t="shared" si="0"/>
        <v>54696</v>
      </c>
      <c r="AK30">
        <f t="shared" si="0"/>
        <v>56532</v>
      </c>
      <c r="AL30">
        <f t="shared" si="0"/>
        <v>58401</v>
      </c>
      <c r="AM30">
        <f t="shared" si="0"/>
        <v>60340</v>
      </c>
      <c r="AN30">
        <f t="shared" si="0"/>
        <v>61825</v>
      </c>
    </row>
    <row r="32" spans="1:40">
      <c r="B32" t="s">
        <v>12</v>
      </c>
      <c r="C32">
        <f t="shared" ref="C32:AN32" si="1">SUMPRODUCT(C4:C13,$A$4:$A$13)</f>
        <v>110</v>
      </c>
      <c r="D32">
        <f t="shared" si="1"/>
        <v>110</v>
      </c>
      <c r="E32">
        <f t="shared" si="1"/>
        <v>2739</v>
      </c>
      <c r="F32">
        <f t="shared" si="1"/>
        <v>1352</v>
      </c>
      <c r="G32">
        <f t="shared" si="1"/>
        <v>1658</v>
      </c>
      <c r="H32">
        <f t="shared" si="1"/>
        <v>1440</v>
      </c>
      <c r="I32">
        <f t="shared" si="1"/>
        <v>1699</v>
      </c>
      <c r="J32">
        <f t="shared" si="1"/>
        <v>1669</v>
      </c>
      <c r="K32">
        <f t="shared" si="1"/>
        <v>1418</v>
      </c>
      <c r="L32">
        <f t="shared" si="1"/>
        <v>1404</v>
      </c>
      <c r="M32">
        <f t="shared" si="1"/>
        <v>1325</v>
      </c>
      <c r="N32">
        <f t="shared" si="1"/>
        <v>1348</v>
      </c>
      <c r="O32">
        <f t="shared" si="1"/>
        <v>1400</v>
      </c>
      <c r="P32">
        <f t="shared" si="1"/>
        <v>1071</v>
      </c>
      <c r="Q32">
        <f t="shared" si="1"/>
        <v>2513</v>
      </c>
      <c r="R32">
        <f t="shared" si="1"/>
        <v>2837</v>
      </c>
      <c r="S32">
        <f t="shared" si="1"/>
        <v>3480</v>
      </c>
      <c r="T32">
        <f t="shared" si="1"/>
        <v>3022</v>
      </c>
      <c r="U32">
        <f t="shared" si="1"/>
        <v>3564</v>
      </c>
      <c r="V32">
        <f t="shared" si="1"/>
        <v>3503</v>
      </c>
      <c r="W32">
        <f t="shared" si="1"/>
        <v>2977</v>
      </c>
      <c r="X32">
        <f t="shared" si="1"/>
        <v>2946</v>
      </c>
      <c r="Y32">
        <f t="shared" si="1"/>
        <v>2779</v>
      </c>
      <c r="Z32">
        <f t="shared" si="1"/>
        <v>2826</v>
      </c>
      <c r="AA32">
        <f t="shared" si="1"/>
        <v>2934</v>
      </c>
      <c r="AB32">
        <f t="shared" si="1"/>
        <v>2247</v>
      </c>
      <c r="AC32">
        <f t="shared" si="1"/>
        <v>3722</v>
      </c>
      <c r="AD32">
        <f t="shared" si="1"/>
        <v>4202</v>
      </c>
      <c r="AE32">
        <f t="shared" si="1"/>
        <v>5154</v>
      </c>
      <c r="AF32">
        <f t="shared" si="1"/>
        <v>4476</v>
      </c>
      <c r="AG32">
        <f t="shared" si="1"/>
        <v>5278</v>
      </c>
      <c r="AH32">
        <f t="shared" si="1"/>
        <v>5187</v>
      </c>
      <c r="AI32">
        <f t="shared" si="1"/>
        <v>4408</v>
      </c>
      <c r="AJ32">
        <f t="shared" si="1"/>
        <v>4363</v>
      </c>
      <c r="AK32">
        <f t="shared" si="1"/>
        <v>4114</v>
      </c>
      <c r="AL32">
        <f t="shared" si="1"/>
        <v>4187</v>
      </c>
      <c r="AM32">
        <f t="shared" si="1"/>
        <v>4345</v>
      </c>
      <c r="AN32">
        <f t="shared" si="1"/>
        <v>3327</v>
      </c>
    </row>
    <row r="35" spans="2:40">
      <c r="B35" t="s">
        <v>19</v>
      </c>
      <c r="C35" s="6">
        <f>ROUNDUP(C30*'Reference Data'!$B$1,0)</f>
        <v>228</v>
      </c>
      <c r="D35" s="6">
        <f>ROUNDUP(D30*'Reference Data'!$B$1,0)</f>
        <v>456</v>
      </c>
      <c r="E35" s="6">
        <f>ROUNDUP(E30*'Reference Data'!$B$1,0)</f>
        <v>6134</v>
      </c>
      <c r="F35" s="6">
        <f>ROUNDUP(F30*'Reference Data'!$B$1,0)</f>
        <v>8936</v>
      </c>
      <c r="G35" s="6">
        <f>ROUNDUP(G30*'Reference Data'!$B$1,0)</f>
        <v>12372</v>
      </c>
      <c r="H35" s="6">
        <f>ROUNDUP(H30*'Reference Data'!$B$1,0)</f>
        <v>15356</v>
      </c>
      <c r="I35" s="6">
        <f>ROUNDUP(I30*'Reference Data'!$B$1,0)</f>
        <v>18877</v>
      </c>
      <c r="J35" s="6">
        <f>ROUNDUP(J30*'Reference Data'!$B$1,0)</f>
        <v>22335</v>
      </c>
      <c r="K35" s="6">
        <f>ROUNDUP(K30*'Reference Data'!$B$1,0)</f>
        <v>25274</v>
      </c>
      <c r="L35" s="6">
        <f>ROUNDUP(L30*'Reference Data'!$B$1,0)</f>
        <v>28184</v>
      </c>
      <c r="M35" s="6">
        <f>ROUNDUP(M30*'Reference Data'!$B$1,0)</f>
        <v>30929</v>
      </c>
      <c r="N35" s="6">
        <f>ROUNDUP(N30*'Reference Data'!$B$1,0)</f>
        <v>33722</v>
      </c>
      <c r="O35" s="6">
        <f>ROUNDUP(O30*'Reference Data'!$B$1,0)</f>
        <v>36622</v>
      </c>
      <c r="P35" s="6">
        <f>ROUNDUP(P30*'Reference Data'!$B$1,0)</f>
        <v>38840</v>
      </c>
      <c r="Q35" s="6">
        <f>ROUNDUP(Q30*'Reference Data'!$B$1,0)</f>
        <v>40183</v>
      </c>
      <c r="R35" s="6">
        <f>ROUNDUP(R30*'Reference Data'!$B$1,0)</f>
        <v>44296</v>
      </c>
      <c r="S35" s="6">
        <f>ROUNDUP(S30*'Reference Data'!$B$1,0)</f>
        <v>49342</v>
      </c>
      <c r="T35" s="6">
        <f>ROUNDUP(T30*'Reference Data'!$B$1,0)</f>
        <v>53724</v>
      </c>
      <c r="U35" s="6">
        <f>ROUNDUP(U30*'Reference Data'!$B$1,0)</f>
        <v>58893</v>
      </c>
      <c r="V35" s="6">
        <f>ROUNDUP(V30*'Reference Data'!$B$1,0)</f>
        <v>63973</v>
      </c>
      <c r="W35" s="6">
        <f>ROUNDUP(W30*'Reference Data'!$B$1,0)</f>
        <v>68291</v>
      </c>
      <c r="X35" s="6">
        <f>ROUNDUP(X30*'Reference Data'!$B$1,0)</f>
        <v>72564</v>
      </c>
      <c r="Y35" s="6">
        <f>ROUNDUP(Y30*'Reference Data'!$B$1,0)</f>
        <v>76593</v>
      </c>
      <c r="Z35" s="6">
        <f>ROUNDUP(Z30*'Reference Data'!$B$1,0)</f>
        <v>80690</v>
      </c>
      <c r="AA35" s="6">
        <f>ROUNDUP(AA30*'Reference Data'!$B$1,0)</f>
        <v>84944</v>
      </c>
      <c r="AB35" s="6">
        <f>ROUNDUP(AB30*'Reference Data'!$B$1,0)</f>
        <v>88202</v>
      </c>
      <c r="AC35" s="6">
        <f>ROUNDUP(AC30*'Reference Data'!$B$1,0)</f>
        <v>91045</v>
      </c>
      <c r="AD35" s="6">
        <f>ROUNDUP(AD30*'Reference Data'!$B$1,0)</f>
        <v>95323</v>
      </c>
      <c r="AE35" s="6">
        <f>ROUNDUP(AE30*'Reference Data'!$B$1,0)</f>
        <v>100571</v>
      </c>
      <c r="AF35" s="6">
        <f>ROUNDUP(AF30*'Reference Data'!$B$1,0)</f>
        <v>105129</v>
      </c>
      <c r="AG35" s="6">
        <f>ROUNDUP(AG30*'Reference Data'!$B$1,0)</f>
        <v>110501</v>
      </c>
      <c r="AH35" s="6">
        <f>ROUNDUP(AH30*'Reference Data'!$B$1,0)</f>
        <v>115781</v>
      </c>
      <c r="AI35" s="6">
        <f>ROUNDUP(AI30*'Reference Data'!$B$1,0)</f>
        <v>120268</v>
      </c>
      <c r="AJ35" s="6">
        <f>ROUNDUP(AJ30*'Reference Data'!$B$1,0)</f>
        <v>124707</v>
      </c>
      <c r="AK35" s="6">
        <f>ROUNDUP(AK30*'Reference Data'!$B$1,0)</f>
        <v>128893</v>
      </c>
      <c r="AL35" s="6">
        <f>ROUNDUP(AL30*'Reference Data'!$B$1,0)</f>
        <v>133155</v>
      </c>
      <c r="AM35" s="6">
        <f>ROUNDUP(AM30*'Reference Data'!$B$1,0)</f>
        <v>137576</v>
      </c>
      <c r="AN35" s="6">
        <f>ROUNDUP(AN30*'Reference Data'!$B$1,0)</f>
        <v>140961</v>
      </c>
    </row>
    <row r="36" spans="2:40">
      <c r="B36" t="s">
        <v>20</v>
      </c>
      <c r="C36" s="6">
        <f>ROUNDUP(C30*'Reference Data'!$B$2,0)</f>
        <v>376</v>
      </c>
      <c r="D36" s="6">
        <f>ROUNDUP(D30*'Reference Data'!$B$2,0)</f>
        <v>752</v>
      </c>
      <c r="E36" s="6">
        <f>ROUNDUP(E30*'Reference Data'!$B$2,0)</f>
        <v>10115</v>
      </c>
      <c r="F36" s="6">
        <f>ROUNDUP(F30*'Reference Data'!$B$2,0)</f>
        <v>14736</v>
      </c>
      <c r="G36" s="6">
        <f>ROUNDUP(G30*'Reference Data'!$B$2,0)</f>
        <v>20402</v>
      </c>
      <c r="H36" s="6">
        <f>ROUNDUP(H30*'Reference Data'!$B$2,0)</f>
        <v>25324</v>
      </c>
      <c r="I36" s="6">
        <f>ROUNDUP(I30*'Reference Data'!$B$2,0)</f>
        <v>31130</v>
      </c>
      <c r="J36" s="6">
        <f>ROUNDUP(J30*'Reference Data'!$B$2,0)</f>
        <v>36833</v>
      </c>
      <c r="K36" s="6">
        <f>ROUNDUP(K30*'Reference Data'!$B$2,0)</f>
        <v>41680</v>
      </c>
      <c r="L36" s="6">
        <f>ROUNDUP(L30*'Reference Data'!$B$2,0)</f>
        <v>46478</v>
      </c>
      <c r="M36" s="6">
        <f>ROUNDUP(M30*'Reference Data'!$B$2,0)</f>
        <v>51005</v>
      </c>
      <c r="N36" s="6">
        <f>ROUNDUP(N30*'Reference Data'!$B$2,0)</f>
        <v>55611</v>
      </c>
      <c r="O36" s="6">
        <f>ROUNDUP(O30*'Reference Data'!$B$2,0)</f>
        <v>60394</v>
      </c>
      <c r="P36" s="6">
        <f>ROUNDUP(P30*'Reference Data'!$B$2,0)</f>
        <v>64052</v>
      </c>
      <c r="Q36" s="6">
        <f>ROUNDUP(Q30*'Reference Data'!$B$2,0)</f>
        <v>66267</v>
      </c>
      <c r="R36" s="6">
        <f>ROUNDUP(R30*'Reference Data'!$B$2,0)</f>
        <v>73050</v>
      </c>
      <c r="S36" s="6">
        <f>ROUNDUP(S30*'Reference Data'!$B$2,0)</f>
        <v>81371</v>
      </c>
      <c r="T36" s="6">
        <f>ROUNDUP(T30*'Reference Data'!$B$2,0)</f>
        <v>88597</v>
      </c>
      <c r="U36" s="6">
        <f>ROUNDUP(U30*'Reference Data'!$B$2,0)</f>
        <v>97121</v>
      </c>
      <c r="V36" s="6">
        <f>ROUNDUP(V30*'Reference Data'!$B$2,0)</f>
        <v>105499</v>
      </c>
      <c r="W36" s="6">
        <f>ROUNDUP(W30*'Reference Data'!$B$2,0)</f>
        <v>112620</v>
      </c>
      <c r="X36" s="6">
        <f>ROUNDUP(X30*'Reference Data'!$B$2,0)</f>
        <v>119666</v>
      </c>
      <c r="Y36" s="6">
        <f>ROUNDUP(Y30*'Reference Data'!$B$2,0)</f>
        <v>126310</v>
      </c>
      <c r="Z36" s="6">
        <f>ROUNDUP(Z30*'Reference Data'!$B$2,0)</f>
        <v>133067</v>
      </c>
      <c r="AA36" s="6">
        <f>ROUNDUP(AA30*'Reference Data'!$B$2,0)</f>
        <v>140083</v>
      </c>
      <c r="AB36" s="6">
        <f>ROUNDUP(AB30*'Reference Data'!$B$2,0)</f>
        <v>145456</v>
      </c>
      <c r="AC36" s="6">
        <f>ROUNDUP(AC30*'Reference Data'!$B$2,0)</f>
        <v>150145</v>
      </c>
      <c r="AD36" s="6">
        <f>ROUNDUP(AD30*'Reference Data'!$B$2,0)</f>
        <v>157199</v>
      </c>
      <c r="AE36" s="6">
        <f>ROUNDUP(AE30*'Reference Data'!$B$2,0)</f>
        <v>165854</v>
      </c>
      <c r="AF36" s="6">
        <f>ROUNDUP(AF30*'Reference Data'!$B$2,0)</f>
        <v>173370</v>
      </c>
      <c r="AG36" s="6">
        <f>ROUNDUP(AG30*'Reference Data'!$B$2,0)</f>
        <v>182229</v>
      </c>
      <c r="AH36" s="6">
        <f>ROUNDUP(AH30*'Reference Data'!$B$2,0)</f>
        <v>190937</v>
      </c>
      <c r="AI36" s="6">
        <f>ROUNDUP(AI30*'Reference Data'!$B$2,0)</f>
        <v>198337</v>
      </c>
      <c r="AJ36" s="6">
        <f>ROUNDUP(AJ30*'Reference Data'!$B$2,0)</f>
        <v>205657</v>
      </c>
      <c r="AK36" s="6">
        <f>ROUNDUP(AK30*'Reference Data'!$B$2,0)</f>
        <v>212561</v>
      </c>
      <c r="AL36" s="6">
        <f>ROUNDUP(AL30*'Reference Data'!$B$2,0)</f>
        <v>219588</v>
      </c>
      <c r="AM36" s="6">
        <f>ROUNDUP(AM30*'Reference Data'!$B$2,0)</f>
        <v>226879</v>
      </c>
      <c r="AN36" s="6">
        <f>ROUNDUP(AN30*'Reference Data'!$B$2,0)</f>
        <v>232462</v>
      </c>
    </row>
    <row r="38" spans="2:40">
      <c r="B38" t="s">
        <v>16</v>
      </c>
      <c r="C38" s="6">
        <f>ROUNDUP(C30*'Reference Data'!$B$3,0)*3</f>
        <v>21000</v>
      </c>
      <c r="D38" s="6">
        <f>ROUNDUP(D30*'Reference Data'!$B$3,0)*3</f>
        <v>42000</v>
      </c>
      <c r="E38" s="6">
        <f>ROUNDUP(E30*'Reference Data'!$B$3,0)</f>
        <v>188300</v>
      </c>
      <c r="F38" s="6">
        <f>ROUNDUP(F30*'Reference Data'!$B$3,0)</f>
        <v>274330</v>
      </c>
      <c r="G38" s="6">
        <f>ROUNDUP(G30*'Reference Data'!$B$3,0)</f>
        <v>379820</v>
      </c>
      <c r="H38" s="6">
        <f>ROUNDUP(H30*'Reference Data'!$B$3,0)</f>
        <v>471450</v>
      </c>
      <c r="I38" s="6">
        <f>ROUNDUP(I30*'Reference Data'!$B$3,0)</f>
        <v>579530</v>
      </c>
      <c r="J38" s="6">
        <f>ROUNDUP(J30*'Reference Data'!$B$3,0)</f>
        <v>685720</v>
      </c>
      <c r="K38" s="6">
        <f>ROUNDUP(K30*'Reference Data'!$B$3,0)</f>
        <v>775950</v>
      </c>
      <c r="L38" s="6">
        <f>ROUNDUP(L30*'Reference Data'!$B$3,0)</f>
        <v>865270</v>
      </c>
      <c r="M38" s="6">
        <f>ROUNDUP(M30*'Reference Data'!$B$3,0)</f>
        <v>949550</v>
      </c>
      <c r="N38" s="6">
        <f>ROUNDUP(N30*'Reference Data'!$B$3,0)</f>
        <v>1035300</v>
      </c>
      <c r="O38" s="6">
        <f>ROUNDUP(O30*'Reference Data'!$B$3,0)</f>
        <v>1124340</v>
      </c>
      <c r="P38" s="6">
        <f>ROUNDUP(P30*'Reference Data'!$B$3,0)</f>
        <v>1192450</v>
      </c>
      <c r="Q38" s="6">
        <f>ROUNDUP(Q30*'Reference Data'!$B$3,0)</f>
        <v>1233680</v>
      </c>
      <c r="R38" s="6">
        <f>ROUNDUP(R30*'Reference Data'!$B$3,0)</f>
        <v>1359960</v>
      </c>
      <c r="S38" s="6">
        <f>ROUNDUP(S30*'Reference Data'!$B$3,0)</f>
        <v>1514870</v>
      </c>
      <c r="T38" s="6">
        <f>ROUNDUP(T30*'Reference Data'!$B$3,0)</f>
        <v>1649410</v>
      </c>
      <c r="U38" s="6">
        <f>ROUNDUP(U30*'Reference Data'!$B$3,0)</f>
        <v>1808100</v>
      </c>
      <c r="V38" s="6">
        <f>ROUNDUP(V30*'Reference Data'!$B$3,0)</f>
        <v>1964060</v>
      </c>
      <c r="W38" s="6">
        <f>ROUNDUP(W30*'Reference Data'!$B$3,0)</f>
        <v>2096640</v>
      </c>
      <c r="X38" s="6">
        <f>ROUNDUP(X30*'Reference Data'!$B$3,0)</f>
        <v>2227820</v>
      </c>
      <c r="Y38" s="6">
        <f>ROUNDUP(Y30*'Reference Data'!$B$3,0)</f>
        <v>2351510</v>
      </c>
      <c r="Z38" s="6">
        <f>ROUNDUP(Z30*'Reference Data'!$B$3,0)</f>
        <v>2477300</v>
      </c>
      <c r="AA38" s="6">
        <f>ROUNDUP(AA30*'Reference Data'!$B$3,0)</f>
        <v>2607920</v>
      </c>
      <c r="AB38" s="6">
        <f>ROUNDUP(AB30*'Reference Data'!$B$3,0)</f>
        <v>2707950</v>
      </c>
      <c r="AC38" s="6">
        <f>ROUNDUP(AC30*'Reference Data'!$B$3,0)</f>
        <v>2795240</v>
      </c>
      <c r="AD38" s="6">
        <f>ROUNDUP(AD30*'Reference Data'!$B$3,0)</f>
        <v>2926560</v>
      </c>
      <c r="AE38" s="6">
        <f>ROUNDUP(AE30*'Reference Data'!$B$3,0)</f>
        <v>3087700</v>
      </c>
      <c r="AF38" s="6">
        <f>ROUNDUP(AF30*'Reference Data'!$B$3,0)</f>
        <v>3227630</v>
      </c>
      <c r="AG38" s="6">
        <f>ROUNDUP(AG30*'Reference Data'!$B$3,0)</f>
        <v>3392550</v>
      </c>
      <c r="AH38" s="6">
        <f>ROUNDUP(AH30*'Reference Data'!$B$3,0)</f>
        <v>3554670</v>
      </c>
      <c r="AI38" s="6">
        <f>ROUNDUP(AI30*'Reference Data'!$B$3,0)</f>
        <v>3692430</v>
      </c>
      <c r="AJ38" s="6">
        <f>ROUNDUP(AJ30*'Reference Data'!$B$3,0)</f>
        <v>3828720</v>
      </c>
      <c r="AK38" s="6">
        <f>ROUNDUP(AK30*'Reference Data'!$B$3,0)</f>
        <v>3957240</v>
      </c>
      <c r="AL38" s="6">
        <f>ROUNDUP(AL30*'Reference Data'!$B$3,0)</f>
        <v>4088070</v>
      </c>
      <c r="AM38" s="6">
        <f>ROUNDUP(AM30*'Reference Data'!$B$3,0)</f>
        <v>4223800</v>
      </c>
      <c r="AN38" s="6">
        <f>ROUNDUP(AN30*'Reference Data'!$B$3,0)</f>
        <v>4327750</v>
      </c>
    </row>
    <row r="39" spans="2:40">
      <c r="B39" t="s">
        <v>30</v>
      </c>
      <c r="C39" s="6">
        <f>'Reference Data'!$B$7*C38</f>
        <v>1260</v>
      </c>
      <c r="D39" s="6">
        <f>'Reference Data'!$B$7*D38</f>
        <v>2520</v>
      </c>
      <c r="E39" s="6">
        <f>'Reference Data'!$B$7*E38</f>
        <v>11298</v>
      </c>
      <c r="F39" s="6">
        <f>'Reference Data'!$B$7*F38</f>
        <v>16459.8</v>
      </c>
      <c r="G39" s="6">
        <f>'Reference Data'!$B$7*G38</f>
        <v>22789.200000000001</v>
      </c>
      <c r="H39" s="6">
        <f>'Reference Data'!$B$7*H38</f>
        <v>28287</v>
      </c>
      <c r="I39" s="6">
        <f>'Reference Data'!$B$7*I38</f>
        <v>34771.799999999996</v>
      </c>
      <c r="J39" s="6">
        <f>'Reference Data'!$B$7*J38</f>
        <v>41143.199999999997</v>
      </c>
      <c r="K39" s="6">
        <f>'Reference Data'!$B$7*K38</f>
        <v>46557</v>
      </c>
      <c r="L39" s="6">
        <f>'Reference Data'!$B$7*L38</f>
        <v>51916.2</v>
      </c>
      <c r="M39" s="6">
        <f>'Reference Data'!$B$7*M38</f>
        <v>56973</v>
      </c>
      <c r="N39" s="6">
        <f>'Reference Data'!$B$7*N38</f>
        <v>62118</v>
      </c>
      <c r="O39" s="6">
        <f>'Reference Data'!$B$7*O38</f>
        <v>67460.399999999994</v>
      </c>
      <c r="P39" s="6">
        <f>'Reference Data'!$B$7*P38</f>
        <v>71547</v>
      </c>
      <c r="Q39" s="6">
        <f>'Reference Data'!$B$7*Q38</f>
        <v>74020.800000000003</v>
      </c>
      <c r="R39" s="6">
        <f>'Reference Data'!$B$7*R38</f>
        <v>81597.599999999991</v>
      </c>
      <c r="S39" s="6">
        <f>'Reference Data'!$B$7*S38</f>
        <v>90892.2</v>
      </c>
      <c r="T39" s="6">
        <f>'Reference Data'!$B$7*T38</f>
        <v>98964.599999999991</v>
      </c>
      <c r="U39" s="6">
        <f>'Reference Data'!$B$7*U38</f>
        <v>108486</v>
      </c>
      <c r="V39" s="6">
        <f>'Reference Data'!$B$7*V38</f>
        <v>117843.59999999999</v>
      </c>
      <c r="W39" s="6">
        <f>'Reference Data'!$B$7*W38</f>
        <v>125798.39999999999</v>
      </c>
      <c r="X39" s="6">
        <f>'Reference Data'!$B$7*X38</f>
        <v>133669.19999999998</v>
      </c>
      <c r="Y39" s="6">
        <f>'Reference Data'!$B$7*Y38</f>
        <v>141090.6</v>
      </c>
      <c r="Z39" s="6">
        <f>'Reference Data'!$B$7*Z38</f>
        <v>148638</v>
      </c>
      <c r="AA39" s="6">
        <f>'Reference Data'!$B$7*AA38</f>
        <v>156475.19999999998</v>
      </c>
      <c r="AB39" s="6">
        <f>'Reference Data'!$B$7*AB38</f>
        <v>162477</v>
      </c>
      <c r="AC39" s="6">
        <f>'Reference Data'!$B$7*AC38</f>
        <v>167714.4</v>
      </c>
      <c r="AD39" s="6">
        <f>'Reference Data'!$B$7*AD38</f>
        <v>175593.60000000001</v>
      </c>
      <c r="AE39" s="6">
        <f>'Reference Data'!$B$7*AE38</f>
        <v>185262</v>
      </c>
      <c r="AF39" s="6">
        <f>'Reference Data'!$B$7*AF38</f>
        <v>193657.8</v>
      </c>
      <c r="AG39" s="6">
        <f>'Reference Data'!$B$7*AG38</f>
        <v>203553</v>
      </c>
      <c r="AH39" s="6">
        <f>'Reference Data'!$B$7*AH38</f>
        <v>213280.19999999998</v>
      </c>
      <c r="AI39" s="6">
        <f>'Reference Data'!$B$7*AI38</f>
        <v>221545.8</v>
      </c>
      <c r="AJ39" s="6">
        <f>'Reference Data'!$B$7*AJ38</f>
        <v>229723.19999999998</v>
      </c>
      <c r="AK39" s="6">
        <f>'Reference Data'!$B$7*AK38</f>
        <v>237434.4</v>
      </c>
      <c r="AL39" s="6">
        <f>'Reference Data'!$B$7*AL38</f>
        <v>245284.19999999998</v>
      </c>
      <c r="AM39" s="6">
        <f>'Reference Data'!$B$7*AM38</f>
        <v>253428</v>
      </c>
      <c r="AN39" s="6">
        <f>'Reference Data'!$B$7*AN38</f>
        <v>259665</v>
      </c>
    </row>
    <row r="40" spans="2:40">
      <c r="B40" t="s">
        <v>33</v>
      </c>
      <c r="C40" s="6">
        <f>C39*'Reference Data'!$B$8</f>
        <v>63</v>
      </c>
      <c r="D40" s="6">
        <f>D39*'Reference Data'!$B$8</f>
        <v>126</v>
      </c>
      <c r="E40" s="6">
        <f>E39*'Reference Data'!$B$8</f>
        <v>564.9</v>
      </c>
      <c r="F40" s="6">
        <f>F39*'Reference Data'!$B$8</f>
        <v>822.99</v>
      </c>
      <c r="G40" s="6">
        <f>G39*'Reference Data'!$B$8</f>
        <v>1139.46</v>
      </c>
      <c r="H40" s="6">
        <f>H39*'Reference Data'!$B$8</f>
        <v>1414.3500000000001</v>
      </c>
      <c r="I40" s="6">
        <f>I39*'Reference Data'!$B$8</f>
        <v>1738.59</v>
      </c>
      <c r="J40" s="6">
        <f>J39*'Reference Data'!$B$8</f>
        <v>2057.16</v>
      </c>
      <c r="K40" s="6">
        <f>K39*'Reference Data'!$B$8</f>
        <v>2327.85</v>
      </c>
      <c r="L40" s="6">
        <f>L39*'Reference Data'!$B$8</f>
        <v>2595.81</v>
      </c>
      <c r="M40" s="6">
        <f>M39*'Reference Data'!$B$8</f>
        <v>2848.65</v>
      </c>
      <c r="N40" s="6">
        <f>N39*'Reference Data'!$B$8</f>
        <v>3105.9</v>
      </c>
      <c r="O40" s="6">
        <f>O39*'Reference Data'!$B$8</f>
        <v>3373.02</v>
      </c>
      <c r="P40" s="6">
        <f>P39*'Reference Data'!$B$8</f>
        <v>3577.3500000000004</v>
      </c>
      <c r="Q40" s="6">
        <f>Q39*'Reference Data'!$B$8</f>
        <v>3701.0400000000004</v>
      </c>
      <c r="R40" s="6">
        <f>R39*'Reference Data'!$B$8</f>
        <v>4079.8799999999997</v>
      </c>
      <c r="S40" s="6">
        <f>S39*'Reference Data'!$B$8</f>
        <v>4544.6099999999997</v>
      </c>
      <c r="T40" s="6">
        <f>T39*'Reference Data'!$B$8</f>
        <v>4948.2299999999996</v>
      </c>
      <c r="U40" s="6">
        <f>U39*'Reference Data'!$B$8</f>
        <v>5424.3</v>
      </c>
      <c r="V40" s="6">
        <f>V39*'Reference Data'!$B$8</f>
        <v>5892.18</v>
      </c>
      <c r="W40" s="6">
        <f>W39*'Reference Data'!$B$8</f>
        <v>6289.92</v>
      </c>
      <c r="X40" s="6">
        <f>X39*'Reference Data'!$B$8</f>
        <v>6683.4599999999991</v>
      </c>
      <c r="Y40" s="6">
        <f>Y39*'Reference Data'!$B$8</f>
        <v>7054.5300000000007</v>
      </c>
      <c r="Z40" s="6">
        <f>Z39*'Reference Data'!$B$8</f>
        <v>7431.9000000000005</v>
      </c>
      <c r="AA40" s="6">
        <f>AA39*'Reference Data'!$B$8</f>
        <v>7823.7599999999993</v>
      </c>
      <c r="AB40" s="6">
        <f>AB39*'Reference Data'!$B$8</f>
        <v>8123.85</v>
      </c>
      <c r="AC40" s="6">
        <f>AC39*'Reference Data'!$B$8</f>
        <v>8385.7199999999993</v>
      </c>
      <c r="AD40" s="6">
        <f>AD39*'Reference Data'!$B$8</f>
        <v>8779.68</v>
      </c>
      <c r="AE40" s="6">
        <f>AE39*'Reference Data'!$B$8</f>
        <v>9263.1</v>
      </c>
      <c r="AF40" s="6">
        <f>AF39*'Reference Data'!$B$8</f>
        <v>9682.89</v>
      </c>
      <c r="AG40" s="6">
        <f>AG39*'Reference Data'!$B$8</f>
        <v>10177.650000000001</v>
      </c>
      <c r="AH40" s="6">
        <f>AH39*'Reference Data'!$B$8</f>
        <v>10664.01</v>
      </c>
      <c r="AI40" s="6">
        <f>AI39*'Reference Data'!$B$8</f>
        <v>11077.29</v>
      </c>
      <c r="AJ40" s="6">
        <f>AJ39*'Reference Data'!$B$8</f>
        <v>11486.16</v>
      </c>
      <c r="AK40" s="6">
        <f>AK39*'Reference Data'!$B$8</f>
        <v>11871.720000000001</v>
      </c>
      <c r="AL40" s="6">
        <f>AL39*'Reference Data'!$B$8</f>
        <v>12264.21</v>
      </c>
      <c r="AM40" s="6">
        <f>AM39*'Reference Data'!$B$8</f>
        <v>12671.400000000001</v>
      </c>
      <c r="AN40" s="6">
        <f>AN39*'Reference Data'!$B$8</f>
        <v>12983.25</v>
      </c>
    </row>
    <row r="41" spans="2:40">
      <c r="B41" t="s">
        <v>31</v>
      </c>
      <c r="C41" s="5">
        <f>C40/(5*60)</f>
        <v>0.21</v>
      </c>
      <c r="D41" s="5">
        <f t="shared" ref="D41" si="2">D40/(5*60)</f>
        <v>0.42</v>
      </c>
      <c r="E41" s="5">
        <f>E40/(5*60)</f>
        <v>1.883</v>
      </c>
      <c r="F41" s="5">
        <f t="shared" ref="F41:AN41" si="3">F40/(5*60)</f>
        <v>2.7433000000000001</v>
      </c>
      <c r="G41" s="5">
        <f t="shared" si="3"/>
        <v>3.7982</v>
      </c>
      <c r="H41" s="5">
        <f t="shared" si="3"/>
        <v>4.7145000000000001</v>
      </c>
      <c r="I41" s="5">
        <f t="shared" si="3"/>
        <v>5.7953000000000001</v>
      </c>
      <c r="J41" s="5">
        <f t="shared" si="3"/>
        <v>6.8571999999999997</v>
      </c>
      <c r="K41" s="5">
        <f t="shared" si="3"/>
        <v>7.7595000000000001</v>
      </c>
      <c r="L41" s="5">
        <f t="shared" si="3"/>
        <v>8.6526999999999994</v>
      </c>
      <c r="M41" s="5">
        <f t="shared" si="3"/>
        <v>9.4954999999999998</v>
      </c>
      <c r="N41" s="5">
        <f t="shared" si="3"/>
        <v>10.353</v>
      </c>
      <c r="O41" s="5">
        <f t="shared" si="3"/>
        <v>11.243399999999999</v>
      </c>
      <c r="P41" s="5">
        <f t="shared" si="3"/>
        <v>11.924500000000002</v>
      </c>
      <c r="Q41" s="5">
        <f t="shared" si="3"/>
        <v>12.336800000000002</v>
      </c>
      <c r="R41" s="5">
        <f t="shared" si="3"/>
        <v>13.599599999999999</v>
      </c>
      <c r="S41" s="5">
        <f t="shared" si="3"/>
        <v>15.148699999999998</v>
      </c>
      <c r="T41" s="5">
        <f t="shared" si="3"/>
        <v>16.4941</v>
      </c>
      <c r="U41" s="5">
        <f t="shared" si="3"/>
        <v>18.081</v>
      </c>
      <c r="V41" s="5">
        <f t="shared" si="3"/>
        <v>19.640600000000003</v>
      </c>
      <c r="W41" s="5">
        <f t="shared" si="3"/>
        <v>20.9664</v>
      </c>
      <c r="X41" s="5">
        <f t="shared" si="3"/>
        <v>22.278199999999998</v>
      </c>
      <c r="Y41" s="5">
        <f t="shared" si="3"/>
        <v>23.515100000000004</v>
      </c>
      <c r="Z41" s="5">
        <f t="shared" si="3"/>
        <v>24.773000000000003</v>
      </c>
      <c r="AA41" s="5">
        <f t="shared" si="3"/>
        <v>26.079199999999997</v>
      </c>
      <c r="AB41" s="5">
        <f t="shared" si="3"/>
        <v>27.079499999999999</v>
      </c>
      <c r="AC41" s="5">
        <f t="shared" si="3"/>
        <v>27.952399999999997</v>
      </c>
      <c r="AD41" s="5">
        <f t="shared" si="3"/>
        <v>29.265600000000003</v>
      </c>
      <c r="AE41" s="5">
        <f t="shared" si="3"/>
        <v>30.877000000000002</v>
      </c>
      <c r="AF41" s="5">
        <f t="shared" si="3"/>
        <v>32.276299999999999</v>
      </c>
      <c r="AG41" s="5">
        <f t="shared" si="3"/>
        <v>33.925500000000007</v>
      </c>
      <c r="AH41" s="5">
        <f t="shared" si="3"/>
        <v>35.546700000000001</v>
      </c>
      <c r="AI41" s="5">
        <f t="shared" si="3"/>
        <v>36.924300000000002</v>
      </c>
      <c r="AJ41" s="5">
        <f t="shared" si="3"/>
        <v>38.287199999999999</v>
      </c>
      <c r="AK41" s="5">
        <f t="shared" si="3"/>
        <v>39.572400000000002</v>
      </c>
      <c r="AL41" s="5">
        <f t="shared" si="3"/>
        <v>40.880699999999997</v>
      </c>
      <c r="AM41" s="5">
        <f t="shared" si="3"/>
        <v>42.238000000000007</v>
      </c>
      <c r="AN41" s="5">
        <f t="shared" si="3"/>
        <v>43.277500000000003</v>
      </c>
    </row>
    <row r="42" spans="2:40">
      <c r="B42" t="s">
        <v>32</v>
      </c>
      <c r="C42" s="5">
        <f t="shared" ref="C42:D42" si="4">C38/(30*24*60*60)</f>
        <v>8.1018518518518514E-3</v>
      </c>
      <c r="D42" s="5">
        <f t="shared" si="4"/>
        <v>1.6203703703703703E-2</v>
      </c>
      <c r="E42" s="5">
        <f>E38/(30*24*60*60)</f>
        <v>7.2646604938271603E-2</v>
      </c>
      <c r="F42" s="5">
        <f t="shared" ref="F42:AN42" si="5">F38/(30*24*60*60)</f>
        <v>0.10583719135802469</v>
      </c>
      <c r="G42" s="5">
        <f t="shared" si="5"/>
        <v>0.1465354938271605</v>
      </c>
      <c r="H42" s="5">
        <f t="shared" si="5"/>
        <v>0.18188657407407408</v>
      </c>
      <c r="I42" s="5">
        <f t="shared" si="5"/>
        <v>0.22358410493827161</v>
      </c>
      <c r="J42" s="5">
        <f t="shared" si="5"/>
        <v>0.26455246913580249</v>
      </c>
      <c r="K42" s="5">
        <f t="shared" si="5"/>
        <v>0.29936342592592591</v>
      </c>
      <c r="L42" s="5">
        <f t="shared" si="5"/>
        <v>0.33382330246913583</v>
      </c>
      <c r="M42" s="5">
        <f t="shared" si="5"/>
        <v>0.36633873456790123</v>
      </c>
      <c r="N42" s="5">
        <f t="shared" si="5"/>
        <v>0.3994212962962963</v>
      </c>
      <c r="O42" s="5">
        <f t="shared" si="5"/>
        <v>0.43377314814814816</v>
      </c>
      <c r="P42" s="5">
        <f t="shared" si="5"/>
        <v>0.46005015432098767</v>
      </c>
      <c r="Q42" s="5">
        <f t="shared" si="5"/>
        <v>0.47595679012345676</v>
      </c>
      <c r="R42" s="5">
        <f t="shared" si="5"/>
        <v>0.52467592592592593</v>
      </c>
      <c r="S42" s="5">
        <f t="shared" si="5"/>
        <v>0.58444058641975305</v>
      </c>
      <c r="T42" s="5">
        <f t="shared" si="5"/>
        <v>0.6363464506172839</v>
      </c>
      <c r="U42" s="5">
        <f t="shared" si="5"/>
        <v>0.69756944444444446</v>
      </c>
      <c r="V42" s="5">
        <f t="shared" si="5"/>
        <v>0.75773919753086416</v>
      </c>
      <c r="W42" s="5">
        <f t="shared" si="5"/>
        <v>0.80888888888888888</v>
      </c>
      <c r="X42" s="5">
        <f t="shared" si="5"/>
        <v>0.85949845679012349</v>
      </c>
      <c r="Y42" s="5">
        <f t="shared" si="5"/>
        <v>0.90721836419753088</v>
      </c>
      <c r="Z42" s="5">
        <f t="shared" si="5"/>
        <v>0.95574845679012344</v>
      </c>
      <c r="AA42" s="5">
        <f t="shared" si="5"/>
        <v>1.006141975308642</v>
      </c>
      <c r="AB42" s="5">
        <f t="shared" si="5"/>
        <v>1.0447337962962964</v>
      </c>
      <c r="AC42" s="5">
        <f t="shared" si="5"/>
        <v>1.0784104938271606</v>
      </c>
      <c r="AD42" s="5">
        <f t="shared" si="5"/>
        <v>1.1290740740740741</v>
      </c>
      <c r="AE42" s="5">
        <f t="shared" si="5"/>
        <v>1.1912422839506174</v>
      </c>
      <c r="AF42" s="5">
        <f t="shared" si="5"/>
        <v>1.2452276234567901</v>
      </c>
      <c r="AG42" s="5">
        <f t="shared" si="5"/>
        <v>1.3088541666666667</v>
      </c>
      <c r="AH42" s="5">
        <f t="shared" si="5"/>
        <v>1.371400462962963</v>
      </c>
      <c r="AI42" s="5">
        <f t="shared" si="5"/>
        <v>1.4245486111111112</v>
      </c>
      <c r="AJ42" s="5">
        <f t="shared" si="5"/>
        <v>1.4771296296296297</v>
      </c>
      <c r="AK42" s="5">
        <f t="shared" si="5"/>
        <v>1.526712962962963</v>
      </c>
      <c r="AL42" s="5">
        <f t="shared" si="5"/>
        <v>1.5771875</v>
      </c>
      <c r="AM42" s="5">
        <f t="shared" si="5"/>
        <v>1.6295524691358025</v>
      </c>
      <c r="AN42" s="5">
        <f t="shared" si="5"/>
        <v>1.6696566358024691</v>
      </c>
    </row>
    <row r="44" spans="2:40">
      <c r="B44" t="s">
        <v>18</v>
      </c>
      <c r="C44" s="6">
        <f>ROUNDUP(C30*'Reference Data'!$B$4,0)</f>
        <v>3000</v>
      </c>
      <c r="D44" s="6">
        <f>ROUNDUP(D30*'Reference Data'!$B$4,0)</f>
        <v>6000</v>
      </c>
      <c r="E44" s="6">
        <f>ROUNDUP(E30*'Reference Data'!$B$4,0)</f>
        <v>80700</v>
      </c>
      <c r="F44" s="6">
        <f>ROUNDUP(F30*'Reference Data'!$B$4,0)</f>
        <v>117570</v>
      </c>
      <c r="G44" s="6">
        <f>ROUNDUP(G30*'Reference Data'!$B$4,0)</f>
        <v>162780</v>
      </c>
      <c r="H44" s="6">
        <f>ROUNDUP(H30*'Reference Data'!$B$4,0)</f>
        <v>202050</v>
      </c>
      <c r="I44" s="6">
        <f>ROUNDUP(I30*'Reference Data'!$B$4,0)</f>
        <v>248370</v>
      </c>
      <c r="J44" s="6">
        <f>ROUNDUP(J30*'Reference Data'!$B$4,0)</f>
        <v>293880</v>
      </c>
      <c r="K44" s="6">
        <f>ROUNDUP(K30*'Reference Data'!$B$4,0)</f>
        <v>332550</v>
      </c>
      <c r="L44" s="6">
        <f>ROUNDUP(L30*'Reference Data'!$B$4,0)</f>
        <v>370830</v>
      </c>
      <c r="M44" s="6">
        <f>ROUNDUP(M30*'Reference Data'!$B$4,0)</f>
        <v>406950</v>
      </c>
      <c r="N44" s="6">
        <f>ROUNDUP(N30*'Reference Data'!$B$4,0)</f>
        <v>443700</v>
      </c>
      <c r="O44" s="6">
        <f>ROUNDUP(O30*'Reference Data'!$B$4,0)</f>
        <v>481860</v>
      </c>
      <c r="P44" s="6">
        <f>ROUNDUP(P30*'Reference Data'!$B$4,0)</f>
        <v>511050</v>
      </c>
      <c r="Q44" s="6">
        <f>ROUNDUP(Q30*'Reference Data'!$B$4,0)</f>
        <v>528720</v>
      </c>
      <c r="R44" s="6">
        <f>ROUNDUP(R30*'Reference Data'!$B$4,0)</f>
        <v>582840</v>
      </c>
      <c r="S44" s="6">
        <f>ROUNDUP(S30*'Reference Data'!$B$4,0)</f>
        <v>649230</v>
      </c>
      <c r="T44" s="6">
        <f>ROUNDUP(T30*'Reference Data'!$B$4,0)</f>
        <v>706890</v>
      </c>
      <c r="U44" s="6">
        <f>ROUNDUP(U30*'Reference Data'!$B$4,0)</f>
        <v>774900</v>
      </c>
      <c r="V44" s="6">
        <f>ROUNDUP(V30*'Reference Data'!$B$4,0)</f>
        <v>841740</v>
      </c>
      <c r="W44" s="6">
        <f>ROUNDUP(W30*'Reference Data'!$B$4,0)</f>
        <v>898560</v>
      </c>
      <c r="X44" s="6">
        <f>ROUNDUP(X30*'Reference Data'!$B$4,0)</f>
        <v>954780</v>
      </c>
      <c r="Y44" s="6">
        <f>ROUNDUP(Y30*'Reference Data'!$B$4,0)</f>
        <v>1007790</v>
      </c>
      <c r="Z44" s="6">
        <f>ROUNDUP(Z30*'Reference Data'!$B$4,0)</f>
        <v>1061700</v>
      </c>
      <c r="AA44" s="6">
        <f>ROUNDUP(AA30*'Reference Data'!$B$4,0)</f>
        <v>1117680</v>
      </c>
      <c r="AB44" s="6">
        <f>ROUNDUP(AB30*'Reference Data'!$B$4,0)</f>
        <v>1160550</v>
      </c>
      <c r="AC44" s="6">
        <f>ROUNDUP(AC30*'Reference Data'!$B$4,0)</f>
        <v>1197960</v>
      </c>
      <c r="AD44" s="6">
        <f>ROUNDUP(AD30*'Reference Data'!$B$4,0)</f>
        <v>1254240</v>
      </c>
      <c r="AE44" s="6">
        <f>ROUNDUP(AE30*'Reference Data'!$B$4,0)</f>
        <v>1323300</v>
      </c>
      <c r="AF44" s="6">
        <f>ROUNDUP(AF30*'Reference Data'!$B$4,0)</f>
        <v>1383270</v>
      </c>
      <c r="AG44" s="6">
        <f>ROUNDUP(AG30*'Reference Data'!$B$4,0)</f>
        <v>1453950</v>
      </c>
      <c r="AH44" s="6">
        <f>ROUNDUP(AH30*'Reference Data'!$B$4,0)</f>
        <v>1523430</v>
      </c>
      <c r="AI44" s="6">
        <f>ROUNDUP(AI30*'Reference Data'!$B$4,0)</f>
        <v>1582470</v>
      </c>
      <c r="AJ44" s="6">
        <f>ROUNDUP(AJ30*'Reference Data'!$B$4,0)</f>
        <v>1640880</v>
      </c>
      <c r="AK44" s="6">
        <f>ROUNDUP(AK30*'Reference Data'!$B$4,0)</f>
        <v>1695960</v>
      </c>
      <c r="AL44" s="6">
        <f>ROUNDUP(AL30*'Reference Data'!$B$4,0)</f>
        <v>1752030</v>
      </c>
      <c r="AM44" s="6">
        <f>ROUNDUP(AM30*'Reference Data'!$B$4,0)</f>
        <v>1810200</v>
      </c>
      <c r="AN44" s="6">
        <f>ROUNDUP(AN30*'Reference Data'!$B$4,0)</f>
        <v>1854750</v>
      </c>
    </row>
    <row r="45" spans="2:40">
      <c r="B45" t="s">
        <v>34</v>
      </c>
      <c r="C45" s="6">
        <f>C44*'Reference Data'!$B$7</f>
        <v>180</v>
      </c>
      <c r="D45" s="6">
        <f>D44*'Reference Data'!$B$7</f>
        <v>360</v>
      </c>
      <c r="E45" s="6">
        <f>E44*'Reference Data'!$B$7</f>
        <v>4842</v>
      </c>
      <c r="F45" s="6">
        <f>F44*'Reference Data'!$B$7</f>
        <v>7054.2</v>
      </c>
      <c r="G45" s="6">
        <f>G44*'Reference Data'!$B$7</f>
        <v>9766.7999999999993</v>
      </c>
      <c r="H45" s="6">
        <f>H44*'Reference Data'!$B$7</f>
        <v>12123</v>
      </c>
      <c r="I45" s="6">
        <f>I44*'Reference Data'!$B$7</f>
        <v>14902.199999999999</v>
      </c>
      <c r="J45" s="6">
        <f>J44*'Reference Data'!$B$7</f>
        <v>17632.8</v>
      </c>
      <c r="K45" s="6">
        <f>K44*'Reference Data'!$B$7</f>
        <v>19953</v>
      </c>
      <c r="L45" s="6">
        <f>L44*'Reference Data'!$B$7</f>
        <v>22249.8</v>
      </c>
      <c r="M45" s="6">
        <f>M44*'Reference Data'!$B$7</f>
        <v>24417</v>
      </c>
      <c r="N45" s="6">
        <f>N44*'Reference Data'!$B$7</f>
        <v>26622</v>
      </c>
      <c r="O45" s="6">
        <f>O44*'Reference Data'!$B$7</f>
        <v>28911.599999999999</v>
      </c>
      <c r="P45" s="6">
        <f>P44*'Reference Data'!$B$7</f>
        <v>30663</v>
      </c>
      <c r="Q45" s="6">
        <f>Q44*'Reference Data'!$B$7</f>
        <v>31723.199999999997</v>
      </c>
      <c r="R45" s="6">
        <f>R44*'Reference Data'!$B$7</f>
        <v>34970.400000000001</v>
      </c>
      <c r="S45" s="6">
        <f>S44*'Reference Data'!$B$7</f>
        <v>38953.799999999996</v>
      </c>
      <c r="T45" s="6">
        <f>T44*'Reference Data'!$B$7</f>
        <v>42413.4</v>
      </c>
      <c r="U45" s="6">
        <f>U44*'Reference Data'!$B$7</f>
        <v>46494</v>
      </c>
      <c r="V45" s="6">
        <f>V44*'Reference Data'!$B$7</f>
        <v>50504.4</v>
      </c>
      <c r="W45" s="6">
        <f>W44*'Reference Data'!$B$7</f>
        <v>53913.599999999999</v>
      </c>
      <c r="X45" s="6">
        <f>X44*'Reference Data'!$B$7</f>
        <v>57286.799999999996</v>
      </c>
      <c r="Y45" s="6">
        <f>Y44*'Reference Data'!$B$7</f>
        <v>60467.399999999994</v>
      </c>
      <c r="Z45" s="6">
        <f>Z44*'Reference Data'!$B$7</f>
        <v>63702</v>
      </c>
      <c r="AA45" s="6">
        <f>AA44*'Reference Data'!$B$7</f>
        <v>67060.800000000003</v>
      </c>
      <c r="AB45" s="6">
        <f>AB44*'Reference Data'!$B$7</f>
        <v>69633</v>
      </c>
      <c r="AC45" s="6">
        <f>AC44*'Reference Data'!$B$7</f>
        <v>71877.599999999991</v>
      </c>
      <c r="AD45" s="6">
        <f>AD44*'Reference Data'!$B$7</f>
        <v>75254.399999999994</v>
      </c>
      <c r="AE45" s="6">
        <f>AE44*'Reference Data'!$B$7</f>
        <v>79398</v>
      </c>
      <c r="AF45" s="6">
        <f>AF44*'Reference Data'!$B$7</f>
        <v>82996.2</v>
      </c>
      <c r="AG45" s="6">
        <f>AG44*'Reference Data'!$B$7</f>
        <v>87237</v>
      </c>
      <c r="AH45" s="6">
        <f>AH44*'Reference Data'!$B$7</f>
        <v>91405.8</v>
      </c>
      <c r="AI45" s="6">
        <f>AI44*'Reference Data'!$B$7</f>
        <v>94948.2</v>
      </c>
      <c r="AJ45" s="6">
        <f>AJ44*'Reference Data'!$B$7</f>
        <v>98452.800000000003</v>
      </c>
      <c r="AK45" s="6">
        <f>AK44*'Reference Data'!$B$7</f>
        <v>101757.59999999999</v>
      </c>
      <c r="AL45" s="6">
        <f>AL44*'Reference Data'!$B$7</f>
        <v>105121.8</v>
      </c>
      <c r="AM45" s="6">
        <f>AM44*'Reference Data'!$B$7</f>
        <v>108612</v>
      </c>
      <c r="AN45" s="6">
        <f>AN44*'Reference Data'!$B$7</f>
        <v>111285</v>
      </c>
    </row>
    <row r="46" spans="2:40">
      <c r="B46" t="s">
        <v>35</v>
      </c>
      <c r="C46" s="6">
        <f>C45*'Reference Data'!$B$8</f>
        <v>9</v>
      </c>
      <c r="D46" s="6">
        <f>D45*'Reference Data'!$B$8</f>
        <v>18</v>
      </c>
      <c r="E46" s="6">
        <f>E45*'Reference Data'!$B$8</f>
        <v>242.10000000000002</v>
      </c>
      <c r="F46" s="6">
        <f>F45*'Reference Data'!$B$8</f>
        <v>352.71000000000004</v>
      </c>
      <c r="G46" s="6">
        <f>G45*'Reference Data'!$B$8</f>
        <v>488.34</v>
      </c>
      <c r="H46" s="6">
        <f>H45*'Reference Data'!$B$8</f>
        <v>606.15</v>
      </c>
      <c r="I46" s="6">
        <f>I45*'Reference Data'!$B$8</f>
        <v>745.11</v>
      </c>
      <c r="J46" s="6">
        <f>J45*'Reference Data'!$B$8</f>
        <v>881.64</v>
      </c>
      <c r="K46" s="6">
        <f>K45*'Reference Data'!$B$8</f>
        <v>997.65000000000009</v>
      </c>
      <c r="L46" s="6">
        <f>L45*'Reference Data'!$B$8</f>
        <v>1112.49</v>
      </c>
      <c r="M46" s="6">
        <f>M45*'Reference Data'!$B$8</f>
        <v>1220.8500000000001</v>
      </c>
      <c r="N46" s="6">
        <f>N45*'Reference Data'!$B$8</f>
        <v>1331.1000000000001</v>
      </c>
      <c r="O46" s="6">
        <f>O45*'Reference Data'!$B$8</f>
        <v>1445.58</v>
      </c>
      <c r="P46" s="6">
        <f>P45*'Reference Data'!$B$8</f>
        <v>1533.15</v>
      </c>
      <c r="Q46" s="6">
        <f>Q45*'Reference Data'!$B$8</f>
        <v>1586.1599999999999</v>
      </c>
      <c r="R46" s="6">
        <f>R45*'Reference Data'!$B$8</f>
        <v>1748.5200000000002</v>
      </c>
      <c r="S46" s="6">
        <f>S45*'Reference Data'!$B$8</f>
        <v>1947.6899999999998</v>
      </c>
      <c r="T46" s="6">
        <f>T45*'Reference Data'!$B$8</f>
        <v>2120.67</v>
      </c>
      <c r="U46" s="6">
        <f>U45*'Reference Data'!$B$8</f>
        <v>2324.7000000000003</v>
      </c>
      <c r="V46" s="6">
        <f>V45*'Reference Data'!$B$8</f>
        <v>2525.2200000000003</v>
      </c>
      <c r="W46" s="6">
        <f>W45*'Reference Data'!$B$8</f>
        <v>2695.6800000000003</v>
      </c>
      <c r="X46" s="6">
        <f>X45*'Reference Data'!$B$8</f>
        <v>2864.34</v>
      </c>
      <c r="Y46" s="6">
        <f>Y45*'Reference Data'!$B$8</f>
        <v>3023.37</v>
      </c>
      <c r="Z46" s="6">
        <f>Z45*'Reference Data'!$B$8</f>
        <v>3185.1000000000004</v>
      </c>
      <c r="AA46" s="6">
        <f>AA45*'Reference Data'!$B$8</f>
        <v>3353.0400000000004</v>
      </c>
      <c r="AB46" s="6">
        <f>AB45*'Reference Data'!$B$8</f>
        <v>3481.65</v>
      </c>
      <c r="AC46" s="6">
        <f>AC45*'Reference Data'!$B$8</f>
        <v>3593.8799999999997</v>
      </c>
      <c r="AD46" s="6">
        <f>AD45*'Reference Data'!$B$8</f>
        <v>3762.72</v>
      </c>
      <c r="AE46" s="6">
        <f>AE45*'Reference Data'!$B$8</f>
        <v>3969.9</v>
      </c>
      <c r="AF46" s="6">
        <f>AF45*'Reference Data'!$B$8</f>
        <v>4149.8100000000004</v>
      </c>
      <c r="AG46" s="6">
        <f>AG45*'Reference Data'!$B$8</f>
        <v>4361.8500000000004</v>
      </c>
      <c r="AH46" s="6">
        <f>AH45*'Reference Data'!$B$8</f>
        <v>4570.29</v>
      </c>
      <c r="AI46" s="6">
        <f>AI45*'Reference Data'!$B$8</f>
        <v>4747.41</v>
      </c>
      <c r="AJ46" s="6">
        <f>AJ45*'Reference Data'!$B$8</f>
        <v>4922.6400000000003</v>
      </c>
      <c r="AK46" s="6">
        <f>AK45*'Reference Data'!$B$8</f>
        <v>5087.88</v>
      </c>
      <c r="AL46" s="6">
        <f>AL45*'Reference Data'!$B$8</f>
        <v>5256.09</v>
      </c>
      <c r="AM46" s="6">
        <f>AM45*'Reference Data'!$B$8</f>
        <v>5430.6</v>
      </c>
      <c r="AN46" s="6">
        <f>AN45*'Reference Data'!$B$8</f>
        <v>5564.25</v>
      </c>
    </row>
    <row r="47" spans="2:40">
      <c r="B47" t="s">
        <v>36</v>
      </c>
      <c r="C47" s="5">
        <f t="shared" ref="C47:D47" si="6">C46/(60*5)</f>
        <v>0.03</v>
      </c>
      <c r="D47" s="5">
        <f t="shared" si="6"/>
        <v>0.06</v>
      </c>
      <c r="E47" s="5">
        <f>E46/(60*5)</f>
        <v>0.80700000000000005</v>
      </c>
      <c r="F47" s="5">
        <f t="shared" ref="F47:AN47" si="7">F46/(60*5)</f>
        <v>1.1757000000000002</v>
      </c>
      <c r="G47" s="5">
        <f t="shared" si="7"/>
        <v>1.6277999999999999</v>
      </c>
      <c r="H47" s="5">
        <f t="shared" si="7"/>
        <v>2.0204999999999997</v>
      </c>
      <c r="I47" s="5">
        <f t="shared" si="7"/>
        <v>2.4837000000000002</v>
      </c>
      <c r="J47" s="5">
        <f t="shared" si="7"/>
        <v>2.9388000000000001</v>
      </c>
      <c r="K47" s="5">
        <f t="shared" si="7"/>
        <v>3.3255000000000003</v>
      </c>
      <c r="L47" s="5">
        <f t="shared" si="7"/>
        <v>3.7082999999999999</v>
      </c>
      <c r="M47" s="5">
        <f t="shared" si="7"/>
        <v>4.0695000000000006</v>
      </c>
      <c r="N47" s="5">
        <f t="shared" si="7"/>
        <v>4.4370000000000003</v>
      </c>
      <c r="O47" s="5">
        <f t="shared" si="7"/>
        <v>4.8186</v>
      </c>
      <c r="P47" s="5">
        <f t="shared" si="7"/>
        <v>5.1105</v>
      </c>
      <c r="Q47" s="5">
        <f t="shared" si="7"/>
        <v>5.2871999999999995</v>
      </c>
      <c r="R47" s="5">
        <f t="shared" si="7"/>
        <v>5.8284000000000011</v>
      </c>
      <c r="S47" s="5">
        <f t="shared" si="7"/>
        <v>6.4922999999999993</v>
      </c>
      <c r="T47" s="5">
        <f t="shared" si="7"/>
        <v>7.0689000000000002</v>
      </c>
      <c r="U47" s="5">
        <f t="shared" si="7"/>
        <v>7.7490000000000006</v>
      </c>
      <c r="V47" s="5">
        <f t="shared" si="7"/>
        <v>8.4174000000000007</v>
      </c>
      <c r="W47" s="5">
        <f t="shared" si="7"/>
        <v>8.9856000000000016</v>
      </c>
      <c r="X47" s="5">
        <f t="shared" si="7"/>
        <v>9.5478000000000005</v>
      </c>
      <c r="Y47" s="5">
        <f t="shared" si="7"/>
        <v>10.0779</v>
      </c>
      <c r="Z47" s="5">
        <f t="shared" si="7"/>
        <v>10.617000000000001</v>
      </c>
      <c r="AA47" s="5">
        <f t="shared" si="7"/>
        <v>11.176800000000002</v>
      </c>
      <c r="AB47" s="5">
        <f t="shared" si="7"/>
        <v>11.605500000000001</v>
      </c>
      <c r="AC47" s="5">
        <f t="shared" si="7"/>
        <v>11.9796</v>
      </c>
      <c r="AD47" s="5">
        <f t="shared" si="7"/>
        <v>12.542399999999999</v>
      </c>
      <c r="AE47" s="5">
        <f t="shared" si="7"/>
        <v>13.233000000000001</v>
      </c>
      <c r="AF47" s="5">
        <f t="shared" si="7"/>
        <v>13.832700000000001</v>
      </c>
      <c r="AG47" s="5">
        <f t="shared" si="7"/>
        <v>14.539500000000002</v>
      </c>
      <c r="AH47" s="5">
        <f t="shared" si="7"/>
        <v>15.234299999999999</v>
      </c>
      <c r="AI47" s="5">
        <f t="shared" si="7"/>
        <v>15.8247</v>
      </c>
      <c r="AJ47" s="5">
        <f t="shared" si="7"/>
        <v>16.408799999999999</v>
      </c>
      <c r="AK47" s="5">
        <f t="shared" si="7"/>
        <v>16.959600000000002</v>
      </c>
      <c r="AL47" s="5">
        <f t="shared" si="7"/>
        <v>17.520299999999999</v>
      </c>
      <c r="AM47" s="5">
        <f t="shared" si="7"/>
        <v>18.102</v>
      </c>
      <c r="AN47" s="5">
        <f t="shared" si="7"/>
        <v>18.547499999999999</v>
      </c>
    </row>
    <row r="48" spans="2:40">
      <c r="B48" t="s">
        <v>37</v>
      </c>
      <c r="C48" s="18">
        <f t="shared" ref="C48:D48" si="8">C44/(30*24*60*60)</f>
        <v>1.1574074074074073E-3</v>
      </c>
      <c r="D48" s="18">
        <f t="shared" si="8"/>
        <v>2.3148148148148147E-3</v>
      </c>
      <c r="E48" s="5">
        <f>E44/(30*24*60*60)</f>
        <v>3.1134259259259261E-2</v>
      </c>
      <c r="F48" s="5">
        <f t="shared" ref="F48:AN48" si="9">F44/(30*24*60*60)</f>
        <v>4.5358796296296293E-2</v>
      </c>
      <c r="G48" s="5">
        <f t="shared" si="9"/>
        <v>6.2800925925925927E-2</v>
      </c>
      <c r="H48" s="5">
        <f t="shared" si="9"/>
        <v>7.795138888888889E-2</v>
      </c>
      <c r="I48" s="5">
        <f t="shared" si="9"/>
        <v>9.5821759259259259E-2</v>
      </c>
      <c r="J48" s="5">
        <f t="shared" si="9"/>
        <v>0.11337962962962964</v>
      </c>
      <c r="K48" s="5">
        <f t="shared" si="9"/>
        <v>0.1282986111111111</v>
      </c>
      <c r="L48" s="5">
        <f t="shared" si="9"/>
        <v>0.14306712962962964</v>
      </c>
      <c r="M48" s="5">
        <f t="shared" si="9"/>
        <v>0.1570023148148148</v>
      </c>
      <c r="N48" s="5">
        <f t="shared" si="9"/>
        <v>0.17118055555555556</v>
      </c>
      <c r="O48" s="5">
        <f t="shared" si="9"/>
        <v>0.18590277777777778</v>
      </c>
      <c r="P48" s="5">
        <f t="shared" si="9"/>
        <v>0.19716435185185185</v>
      </c>
      <c r="Q48" s="5">
        <f t="shared" si="9"/>
        <v>0.20398148148148149</v>
      </c>
      <c r="R48" s="5">
        <f t="shared" si="9"/>
        <v>0.22486111111111112</v>
      </c>
      <c r="S48" s="5">
        <f t="shared" si="9"/>
        <v>0.25047453703703704</v>
      </c>
      <c r="T48" s="5">
        <f t="shared" si="9"/>
        <v>0.27271990740740742</v>
      </c>
      <c r="U48" s="5">
        <f t="shared" si="9"/>
        <v>0.29895833333333333</v>
      </c>
      <c r="V48" s="5">
        <f t="shared" si="9"/>
        <v>0.32474537037037038</v>
      </c>
      <c r="W48" s="5">
        <f t="shared" si="9"/>
        <v>0.34666666666666668</v>
      </c>
      <c r="X48" s="5">
        <f t="shared" si="9"/>
        <v>0.36835648148148148</v>
      </c>
      <c r="Y48" s="5">
        <f t="shared" si="9"/>
        <v>0.38880787037037035</v>
      </c>
      <c r="Z48" s="5">
        <f t="shared" si="9"/>
        <v>0.40960648148148149</v>
      </c>
      <c r="AA48" s="5">
        <f t="shared" si="9"/>
        <v>0.4312037037037037</v>
      </c>
      <c r="AB48" s="5">
        <f t="shared" si="9"/>
        <v>0.44774305555555555</v>
      </c>
      <c r="AC48" s="5">
        <f t="shared" si="9"/>
        <v>0.46217592592592593</v>
      </c>
      <c r="AD48" s="5">
        <f t="shared" si="9"/>
        <v>0.48388888888888887</v>
      </c>
      <c r="AE48" s="5">
        <f t="shared" si="9"/>
        <v>0.51053240740740746</v>
      </c>
      <c r="AF48" s="5">
        <f t="shared" si="9"/>
        <v>0.53366898148148145</v>
      </c>
      <c r="AG48" s="5">
        <f t="shared" si="9"/>
        <v>0.56093749999999998</v>
      </c>
      <c r="AH48" s="5">
        <f t="shared" si="9"/>
        <v>0.5877430555555555</v>
      </c>
      <c r="AI48" s="5">
        <f t="shared" si="9"/>
        <v>0.61052083333333329</v>
      </c>
      <c r="AJ48" s="5">
        <f t="shared" si="9"/>
        <v>0.63305555555555559</v>
      </c>
      <c r="AK48" s="5">
        <f t="shared" si="9"/>
        <v>0.65430555555555558</v>
      </c>
      <c r="AL48" s="5">
        <f t="shared" si="9"/>
        <v>0.67593749999999997</v>
      </c>
      <c r="AM48" s="5">
        <f t="shared" si="9"/>
        <v>0.69837962962962963</v>
      </c>
      <c r="AN48" s="5">
        <f t="shared" si="9"/>
        <v>0.71556712962962965</v>
      </c>
    </row>
    <row r="50" spans="2:40">
      <c r="B50" t="s">
        <v>17</v>
      </c>
      <c r="C50" s="6">
        <f>ROUNDUP(C30*'Reference Data'!$B$5,0)</f>
        <v>2166200</v>
      </c>
      <c r="D50" s="6">
        <f>ROUNDUP(D30*'Reference Data'!$B$5,0)</f>
        <v>4332400</v>
      </c>
      <c r="E50" s="6">
        <f>ROUNDUP(E30*'Reference Data'!$B$5,0)</f>
        <v>58270780</v>
      </c>
      <c r="F50" s="6">
        <f>ROUNDUP(F30*'Reference Data'!$B$5,0)</f>
        <v>84893378</v>
      </c>
      <c r="G50" s="6">
        <f>ROUNDUP(G30*'Reference Data'!$B$5,0)</f>
        <v>117538012</v>
      </c>
      <c r="H50" s="6">
        <f>ROUNDUP(H30*'Reference Data'!$B$5,0)</f>
        <v>145893570</v>
      </c>
      <c r="I50" s="6">
        <f>ROUNDUP(I30*'Reference Data'!$B$5,0)</f>
        <v>179339698</v>
      </c>
      <c r="J50" s="6">
        <f>ROUNDUP(J30*'Reference Data'!$B$5,0)</f>
        <v>212200952</v>
      </c>
      <c r="K50" s="6">
        <f>ROUNDUP(K30*'Reference Data'!$B$5,0)</f>
        <v>240123270</v>
      </c>
      <c r="L50" s="6">
        <f>ROUNDUP(L30*'Reference Data'!$B$5,0)</f>
        <v>267763982</v>
      </c>
      <c r="M50" s="6">
        <f>ROUNDUP(M30*'Reference Data'!$B$5,0)</f>
        <v>293845030</v>
      </c>
      <c r="N50" s="6">
        <f>ROUNDUP(N30*'Reference Data'!$B$5,0)</f>
        <v>320380980</v>
      </c>
      <c r="O50" s="6">
        <f>ROUNDUP(O30*'Reference Data'!$B$5,0)</f>
        <v>347935044</v>
      </c>
      <c r="P50" s="6">
        <f>ROUNDUP(P30*'Reference Data'!$B$5,0)</f>
        <v>369012170</v>
      </c>
      <c r="Q50" s="6">
        <f>ROUNDUP(Q30*'Reference Data'!$B$5,0)</f>
        <v>381771088</v>
      </c>
      <c r="R50" s="6">
        <f>ROUNDUP(R30*'Reference Data'!$B$5,0)</f>
        <v>420849336</v>
      </c>
      <c r="S50" s="6">
        <f>ROUNDUP(S30*'Reference Data'!$B$5,0)</f>
        <v>468787342</v>
      </c>
      <c r="T50" s="6">
        <f>ROUNDUP(T30*'Reference Data'!$B$5,0)</f>
        <v>510421706</v>
      </c>
      <c r="U50" s="6">
        <f>ROUNDUP(U30*'Reference Data'!$B$5,0)</f>
        <v>559529460</v>
      </c>
      <c r="V50" s="6">
        <f>ROUNDUP(V30*'Reference Data'!$B$5,0)</f>
        <v>607792396</v>
      </c>
      <c r="W50" s="6">
        <f>ROUNDUP(W30*'Reference Data'!$B$5,0)</f>
        <v>648820224</v>
      </c>
      <c r="X50" s="6">
        <f>ROUNDUP(X30*'Reference Data'!$B$5,0)</f>
        <v>689414812</v>
      </c>
      <c r="Y50" s="6">
        <f>ROUNDUP(Y30*'Reference Data'!$B$5,0)</f>
        <v>727691566</v>
      </c>
      <c r="Z50" s="6">
        <f>ROUNDUP(Z30*'Reference Data'!$B$5,0)</f>
        <v>766618180</v>
      </c>
      <c r="AA50" s="6">
        <f>ROUNDUP(AA30*'Reference Data'!$B$5,0)</f>
        <v>807039472</v>
      </c>
      <c r="AB50" s="6">
        <f>ROUNDUP(AB30*'Reference Data'!$B$5,0)</f>
        <v>837994470</v>
      </c>
      <c r="AC50" s="6">
        <f>ROUNDUP(AC30*'Reference Data'!$B$5,0)</f>
        <v>865006984</v>
      </c>
      <c r="AD50" s="6">
        <f>ROUNDUP(AD30*'Reference Data'!$B$5,0)</f>
        <v>905644896</v>
      </c>
      <c r="AE50" s="6">
        <f>ROUNDUP(AE30*'Reference Data'!$B$5,0)</f>
        <v>955510820</v>
      </c>
      <c r="AF50" s="6">
        <f>ROUNDUP(AF30*'Reference Data'!$B$5,0)</f>
        <v>998813158</v>
      </c>
      <c r="AG50" s="6">
        <f>ROUNDUP(AG30*'Reference Data'!$B$5,0)</f>
        <v>1049848830</v>
      </c>
      <c r="AH50" s="6">
        <f>ROUNDUP(AH30*'Reference Data'!$B$5,0)</f>
        <v>1100018022</v>
      </c>
      <c r="AI50" s="6">
        <f>ROUNDUP(AI30*'Reference Data'!$B$5,0)</f>
        <v>1142648838</v>
      </c>
      <c r="AJ50" s="6">
        <f>ROUNDUP(AJ30*'Reference Data'!$B$5,0)</f>
        <v>1184824752</v>
      </c>
      <c r="AK50" s="6">
        <f>ROUNDUP(AK30*'Reference Data'!$B$5,0)</f>
        <v>1224596184</v>
      </c>
      <c r="AL50" s="6">
        <f>ROUNDUP(AL30*'Reference Data'!$B$5,0)</f>
        <v>1265082462</v>
      </c>
      <c r="AM50" s="6">
        <f>ROUNDUP(AM30*'Reference Data'!$B$5,0)</f>
        <v>1307085080</v>
      </c>
      <c r="AN50" s="6">
        <f>ROUNDUP(AN30*'Reference Data'!$B$5,0)</f>
        <v>1339253150</v>
      </c>
    </row>
    <row r="51" spans="2:40">
      <c r="B51" t="s">
        <v>41</v>
      </c>
      <c r="C51" s="6">
        <f>C50*'Reference Data'!$B$9</f>
        <v>86648</v>
      </c>
      <c r="D51" s="6">
        <f>D50*'Reference Data'!$B$9</f>
        <v>173296</v>
      </c>
      <c r="E51" s="6">
        <f>E50*'Reference Data'!$B$9</f>
        <v>2330831.2000000002</v>
      </c>
      <c r="F51" s="6">
        <f>F50*'Reference Data'!$B$9</f>
        <v>3395735.12</v>
      </c>
      <c r="G51" s="6">
        <f>G50*'Reference Data'!$B$9</f>
        <v>4701520.4800000004</v>
      </c>
      <c r="H51" s="6">
        <f>H50*'Reference Data'!$B$9</f>
        <v>5835742.7999999998</v>
      </c>
      <c r="I51" s="6">
        <f>I50*'Reference Data'!$B$9</f>
        <v>7173587.9199999999</v>
      </c>
      <c r="J51" s="6">
        <f>J50*'Reference Data'!$B$9</f>
        <v>8488038.0800000001</v>
      </c>
      <c r="K51" s="6">
        <f>K50*'Reference Data'!$B$9</f>
        <v>9604930.8000000007</v>
      </c>
      <c r="L51" s="6">
        <f>L50*'Reference Data'!$B$9</f>
        <v>10710559.279999999</v>
      </c>
      <c r="M51" s="6">
        <f>M50*'Reference Data'!$B$9</f>
        <v>11753801.200000001</v>
      </c>
      <c r="N51" s="6">
        <f>N50*'Reference Data'!$B$9</f>
        <v>12815239.200000001</v>
      </c>
      <c r="O51" s="6">
        <f>O50*'Reference Data'!$B$9</f>
        <v>13917401.76</v>
      </c>
      <c r="P51" s="6">
        <f>P50*'Reference Data'!$B$9</f>
        <v>14760486.800000001</v>
      </c>
      <c r="Q51" s="6">
        <f>Q50*'Reference Data'!$B$9</f>
        <v>15270843.52</v>
      </c>
      <c r="R51" s="6">
        <f>R50*'Reference Data'!$B$9</f>
        <v>16833973.440000001</v>
      </c>
      <c r="S51" s="6">
        <f>S50*'Reference Data'!$B$9</f>
        <v>18751493.68</v>
      </c>
      <c r="T51" s="6">
        <f>T50*'Reference Data'!$B$9</f>
        <v>20416868.240000002</v>
      </c>
      <c r="U51" s="6">
        <f>U50*'Reference Data'!$B$9</f>
        <v>22381178.400000002</v>
      </c>
      <c r="V51" s="6">
        <f>V50*'Reference Data'!$B$9</f>
        <v>24311695.84</v>
      </c>
      <c r="W51" s="6">
        <f>W50*'Reference Data'!$B$9</f>
        <v>25952808.960000001</v>
      </c>
      <c r="X51" s="6">
        <f>X50*'Reference Data'!$B$9</f>
        <v>27576592.48</v>
      </c>
      <c r="Y51" s="6">
        <f>Y50*'Reference Data'!$B$9</f>
        <v>29107662.640000001</v>
      </c>
      <c r="Z51" s="6">
        <f>Z50*'Reference Data'!$B$9</f>
        <v>30664727.199999999</v>
      </c>
      <c r="AA51" s="6">
        <f>AA50*'Reference Data'!$B$9</f>
        <v>32281578.879999999</v>
      </c>
      <c r="AB51" s="6">
        <f>AB50*'Reference Data'!$B$9</f>
        <v>33519778.800000001</v>
      </c>
      <c r="AC51" s="6">
        <f>AC50*'Reference Data'!$B$9</f>
        <v>34600279.359999999</v>
      </c>
      <c r="AD51" s="6">
        <f>AD50*'Reference Data'!$B$9</f>
        <v>36225795.840000004</v>
      </c>
      <c r="AE51" s="6">
        <f>AE50*'Reference Data'!$B$9</f>
        <v>38220432.800000004</v>
      </c>
      <c r="AF51" s="6">
        <f>AF50*'Reference Data'!$B$9</f>
        <v>39952526.32</v>
      </c>
      <c r="AG51" s="6">
        <f>AG50*'Reference Data'!$B$9</f>
        <v>41993953.200000003</v>
      </c>
      <c r="AH51" s="6">
        <f>AH50*'Reference Data'!$B$9</f>
        <v>44000720.880000003</v>
      </c>
      <c r="AI51" s="6">
        <f>AI50*'Reference Data'!$B$9</f>
        <v>45705953.520000003</v>
      </c>
      <c r="AJ51" s="6">
        <f>AJ50*'Reference Data'!$B$9</f>
        <v>47392990.079999998</v>
      </c>
      <c r="AK51" s="6">
        <f>AK50*'Reference Data'!$B$9</f>
        <v>48983847.359999999</v>
      </c>
      <c r="AL51" s="6">
        <f>AL50*'Reference Data'!$B$9</f>
        <v>50603298.480000004</v>
      </c>
      <c r="AM51" s="6">
        <f>AM50*'Reference Data'!$B$9</f>
        <v>52283403.200000003</v>
      </c>
      <c r="AN51" s="6">
        <f>AN50*'Reference Data'!$B$9</f>
        <v>53570126</v>
      </c>
    </row>
    <row r="52" spans="2:40">
      <c r="B52" t="s">
        <v>40</v>
      </c>
      <c r="C52" s="6">
        <f>C51*'Reference Data'!$B$10</f>
        <v>346.59199999999998</v>
      </c>
      <c r="D52" s="6">
        <f>D51*'Reference Data'!$B$10</f>
        <v>693.18399999999997</v>
      </c>
      <c r="E52" s="6">
        <f>E51*'Reference Data'!$B$10</f>
        <v>9323.3248000000003</v>
      </c>
      <c r="F52" s="6">
        <f>F51*'Reference Data'!$B$10</f>
        <v>13582.940480000001</v>
      </c>
      <c r="G52" s="6">
        <f>G51*'Reference Data'!$B$10</f>
        <v>18806.081920000001</v>
      </c>
      <c r="H52" s="6">
        <f>H51*'Reference Data'!$B$10</f>
        <v>23342.9712</v>
      </c>
      <c r="I52" s="6">
        <f>I51*'Reference Data'!$B$10</f>
        <v>28694.35168</v>
      </c>
      <c r="J52" s="6">
        <f>J51*'Reference Data'!$B$10</f>
        <v>33952.152320000001</v>
      </c>
      <c r="K52" s="6">
        <f>K51*'Reference Data'!$B$10</f>
        <v>38419.7232</v>
      </c>
      <c r="L52" s="6">
        <f>L51*'Reference Data'!$B$10</f>
        <v>42842.237119999998</v>
      </c>
      <c r="M52" s="6">
        <f>M51*'Reference Data'!$B$10</f>
        <v>47015.204800000007</v>
      </c>
      <c r="N52" s="6">
        <f>N51*'Reference Data'!$B$10</f>
        <v>51260.956800000007</v>
      </c>
      <c r="O52" s="6">
        <f>O51*'Reference Data'!$B$10</f>
        <v>55669.607040000003</v>
      </c>
      <c r="P52" s="6">
        <f>P51*'Reference Data'!$B$10</f>
        <v>59041.947200000002</v>
      </c>
      <c r="Q52" s="6">
        <f>Q51*'Reference Data'!$B$10</f>
        <v>61083.374080000001</v>
      </c>
      <c r="R52" s="6">
        <f>R51*'Reference Data'!$B$10</f>
        <v>67335.893760000006</v>
      </c>
      <c r="S52" s="6">
        <f>S51*'Reference Data'!$B$10</f>
        <v>75005.974719999998</v>
      </c>
      <c r="T52" s="6">
        <f>T51*'Reference Data'!$B$10</f>
        <v>81667.472960000014</v>
      </c>
      <c r="U52" s="6">
        <f>U51*'Reference Data'!$B$10</f>
        <v>89524.713600000017</v>
      </c>
      <c r="V52" s="6">
        <f>V51*'Reference Data'!$B$10</f>
        <v>97246.783360000001</v>
      </c>
      <c r="W52" s="6">
        <f>W51*'Reference Data'!$B$10</f>
        <v>103811.23584000001</v>
      </c>
      <c r="X52" s="6">
        <f>X51*'Reference Data'!$B$10</f>
        <v>110306.36992</v>
      </c>
      <c r="Y52" s="6">
        <f>Y51*'Reference Data'!$B$10</f>
        <v>116430.65056000001</v>
      </c>
      <c r="Z52" s="6">
        <f>Z51*'Reference Data'!$B$10</f>
        <v>122658.9088</v>
      </c>
      <c r="AA52" s="6">
        <f>AA51*'Reference Data'!$B$10</f>
        <v>129126.31552</v>
      </c>
      <c r="AB52" s="6">
        <f>AB51*'Reference Data'!$B$10</f>
        <v>134079.1152</v>
      </c>
      <c r="AC52" s="6">
        <f>AC51*'Reference Data'!$B$10</f>
        <v>138401.11744</v>
      </c>
      <c r="AD52" s="6">
        <f>AD51*'Reference Data'!$B$10</f>
        <v>144903.18336000002</v>
      </c>
      <c r="AE52" s="6">
        <f>AE51*'Reference Data'!$B$10</f>
        <v>152881.73120000001</v>
      </c>
      <c r="AF52" s="6">
        <f>AF51*'Reference Data'!$B$10</f>
        <v>159810.10528000002</v>
      </c>
      <c r="AG52" s="6">
        <f>AG51*'Reference Data'!$B$10</f>
        <v>167975.81280000001</v>
      </c>
      <c r="AH52" s="6">
        <f>AH51*'Reference Data'!$B$10</f>
        <v>176002.88352</v>
      </c>
      <c r="AI52" s="6">
        <f>AI51*'Reference Data'!$B$10</f>
        <v>182823.81408000001</v>
      </c>
      <c r="AJ52" s="6">
        <f>AJ51*'Reference Data'!$B$10</f>
        <v>189571.96031999998</v>
      </c>
      <c r="AK52" s="6">
        <f>AK51*'Reference Data'!$B$10</f>
        <v>195935.38944</v>
      </c>
      <c r="AL52" s="6">
        <f>AL51*'Reference Data'!$B$10</f>
        <v>202413.19392000002</v>
      </c>
      <c r="AM52" s="6">
        <f>AM51*'Reference Data'!$B$10</f>
        <v>209133.6128</v>
      </c>
      <c r="AN52" s="6">
        <f>AN51*'Reference Data'!$B$10</f>
        <v>214280.50400000002</v>
      </c>
    </row>
    <row r="53" spans="2:40">
      <c r="B53" t="s">
        <v>38</v>
      </c>
      <c r="C53" s="5">
        <f>C52/(5*60)</f>
        <v>1.1553066666666667</v>
      </c>
      <c r="D53" s="5">
        <f t="shared" ref="D53:AN53" si="10">D52/(5*60)</f>
        <v>2.3106133333333334</v>
      </c>
      <c r="E53" s="5">
        <f t="shared" si="10"/>
        <v>31.077749333333333</v>
      </c>
      <c r="F53" s="5">
        <f t="shared" si="10"/>
        <v>45.276468266666669</v>
      </c>
      <c r="G53" s="5">
        <f t="shared" si="10"/>
        <v>62.686939733333332</v>
      </c>
      <c r="H53" s="5">
        <f t="shared" si="10"/>
        <v>77.809904000000003</v>
      </c>
      <c r="I53" s="5">
        <f t="shared" si="10"/>
        <v>95.647838933333333</v>
      </c>
      <c r="J53" s="5">
        <f t="shared" si="10"/>
        <v>113.17384106666667</v>
      </c>
      <c r="K53" s="5">
        <f t="shared" si="10"/>
        <v>128.065744</v>
      </c>
      <c r="L53" s="5">
        <f t="shared" si="10"/>
        <v>142.80745706666667</v>
      </c>
      <c r="M53" s="5">
        <f t="shared" si="10"/>
        <v>156.71734933333335</v>
      </c>
      <c r="N53" s="5">
        <f t="shared" si="10"/>
        <v>170.86985600000003</v>
      </c>
      <c r="O53" s="5">
        <f t="shared" si="10"/>
        <v>185.56535680000002</v>
      </c>
      <c r="P53" s="5">
        <f t="shared" si="10"/>
        <v>196.80649066666666</v>
      </c>
      <c r="Q53" s="5">
        <f t="shared" si="10"/>
        <v>203.61124693333335</v>
      </c>
      <c r="R53" s="5">
        <f t="shared" si="10"/>
        <v>224.45297920000002</v>
      </c>
      <c r="S53" s="5">
        <f t="shared" si="10"/>
        <v>250.01991573333333</v>
      </c>
      <c r="T53" s="5">
        <f t="shared" si="10"/>
        <v>272.22490986666674</v>
      </c>
      <c r="U53" s="5">
        <f t="shared" si="10"/>
        <v>298.41571200000004</v>
      </c>
      <c r="V53" s="5">
        <f t="shared" si="10"/>
        <v>324.15594453333335</v>
      </c>
      <c r="W53" s="5">
        <f t="shared" si="10"/>
        <v>346.03745280000004</v>
      </c>
      <c r="X53" s="5">
        <f t="shared" si="10"/>
        <v>367.68789973333332</v>
      </c>
      <c r="Y53" s="5">
        <f t="shared" si="10"/>
        <v>388.10216853333338</v>
      </c>
      <c r="Z53" s="5">
        <f t="shared" si="10"/>
        <v>408.86302933333337</v>
      </c>
      <c r="AA53" s="5">
        <f t="shared" si="10"/>
        <v>430.42105173333334</v>
      </c>
      <c r="AB53" s="5">
        <f t="shared" si="10"/>
        <v>446.930384</v>
      </c>
      <c r="AC53" s="5">
        <f t="shared" si="10"/>
        <v>461.33705813333336</v>
      </c>
      <c r="AD53" s="5">
        <f t="shared" si="10"/>
        <v>483.01061120000008</v>
      </c>
      <c r="AE53" s="5">
        <f t="shared" si="10"/>
        <v>509.60577066666667</v>
      </c>
      <c r="AF53" s="5">
        <f t="shared" si="10"/>
        <v>532.70035093333343</v>
      </c>
      <c r="AG53" s="5">
        <f t="shared" si="10"/>
        <v>559.91937600000006</v>
      </c>
      <c r="AH53" s="5">
        <f t="shared" si="10"/>
        <v>586.6762784</v>
      </c>
      <c r="AI53" s="5">
        <f t="shared" si="10"/>
        <v>609.41271360000007</v>
      </c>
      <c r="AJ53" s="5">
        <f t="shared" si="10"/>
        <v>631.90653439999994</v>
      </c>
      <c r="AK53" s="5">
        <f t="shared" si="10"/>
        <v>653.11796479999998</v>
      </c>
      <c r="AL53" s="5">
        <f t="shared" si="10"/>
        <v>674.71064640000009</v>
      </c>
      <c r="AM53" s="5">
        <f t="shared" si="10"/>
        <v>697.11204266666664</v>
      </c>
      <c r="AN53" s="5">
        <f t="shared" si="10"/>
        <v>714.26834666666673</v>
      </c>
    </row>
    <row r="54" spans="2:40">
      <c r="B54" t="s">
        <v>39</v>
      </c>
      <c r="C54" s="5">
        <f t="shared" ref="C54:D54" si="11">C50/(30*24*60*60)</f>
        <v>0.83572530864197536</v>
      </c>
      <c r="D54" s="5">
        <f t="shared" si="11"/>
        <v>1.6714506172839507</v>
      </c>
      <c r="E54" s="5">
        <f>E50/(30*24*60*60)</f>
        <v>22.481010802469136</v>
      </c>
      <c r="F54" s="5">
        <f t="shared" ref="F54:AN54" si="12">F50/(30*24*60*60)</f>
        <v>32.752074845679012</v>
      </c>
      <c r="G54" s="5">
        <f t="shared" si="12"/>
        <v>45.346455246913578</v>
      </c>
      <c r="H54" s="5">
        <f t="shared" si="12"/>
        <v>56.286099537037039</v>
      </c>
      <c r="I54" s="5">
        <f t="shared" si="12"/>
        <v>69.189698302469139</v>
      </c>
      <c r="J54" s="5">
        <f t="shared" si="12"/>
        <v>81.867651234567901</v>
      </c>
      <c r="K54" s="5">
        <f t="shared" si="12"/>
        <v>92.640150462962964</v>
      </c>
      <c r="L54" s="5">
        <f t="shared" si="12"/>
        <v>103.30400540123456</v>
      </c>
      <c r="M54" s="5">
        <f t="shared" si="12"/>
        <v>113.36613811728395</v>
      </c>
      <c r="N54" s="5">
        <f t="shared" si="12"/>
        <v>123.60377314814815</v>
      </c>
      <c r="O54" s="5">
        <f t="shared" si="12"/>
        <v>134.23419907407407</v>
      </c>
      <c r="P54" s="5">
        <f t="shared" si="12"/>
        <v>142.3658063271605</v>
      </c>
      <c r="Q54" s="5">
        <f t="shared" si="12"/>
        <v>147.28822839506174</v>
      </c>
      <c r="R54" s="5">
        <f t="shared" si="12"/>
        <v>162.36471296296295</v>
      </c>
      <c r="S54" s="5">
        <f t="shared" si="12"/>
        <v>180.85931404320988</v>
      </c>
      <c r="T54" s="5">
        <f t="shared" si="12"/>
        <v>196.92195447530864</v>
      </c>
      <c r="U54" s="5">
        <f t="shared" si="12"/>
        <v>215.86784722222222</v>
      </c>
      <c r="V54" s="5">
        <f t="shared" si="12"/>
        <v>234.48780709876544</v>
      </c>
      <c r="W54" s="5">
        <f t="shared" si="12"/>
        <v>250.31644444444444</v>
      </c>
      <c r="X54" s="5">
        <f t="shared" si="12"/>
        <v>265.97793672839504</v>
      </c>
      <c r="Y54" s="5">
        <f t="shared" si="12"/>
        <v>280.74520293209878</v>
      </c>
      <c r="Z54" s="5">
        <f t="shared" si="12"/>
        <v>295.76318672839506</v>
      </c>
      <c r="AA54" s="5">
        <f t="shared" si="12"/>
        <v>311.35782098765429</v>
      </c>
      <c r="AB54" s="5">
        <f t="shared" si="12"/>
        <v>323.30033564814812</v>
      </c>
      <c r="AC54" s="5">
        <f t="shared" si="12"/>
        <v>333.72183024691356</v>
      </c>
      <c r="AD54" s="5">
        <f t="shared" si="12"/>
        <v>349.40003703703701</v>
      </c>
      <c r="AE54" s="5">
        <f t="shared" si="12"/>
        <v>368.63843364197533</v>
      </c>
      <c r="AF54" s="5">
        <f t="shared" si="12"/>
        <v>385.34458256172837</v>
      </c>
      <c r="AG54" s="5">
        <f t="shared" si="12"/>
        <v>405.03427083333332</v>
      </c>
      <c r="AH54" s="5">
        <f t="shared" si="12"/>
        <v>424.38966898148146</v>
      </c>
      <c r="AI54" s="5">
        <f t="shared" si="12"/>
        <v>440.83674305555553</v>
      </c>
      <c r="AJ54" s="5">
        <f t="shared" si="12"/>
        <v>457.10831481481483</v>
      </c>
      <c r="AK54" s="5">
        <f t="shared" si="12"/>
        <v>472.45223148148148</v>
      </c>
      <c r="AL54" s="5">
        <f t="shared" si="12"/>
        <v>488.07193749999999</v>
      </c>
      <c r="AM54" s="5">
        <f t="shared" si="12"/>
        <v>504.27665123456791</v>
      </c>
      <c r="AN54" s="5">
        <f t="shared" si="12"/>
        <v>516.6871720679012</v>
      </c>
    </row>
    <row r="57" spans="2:40">
      <c r="C57" s="7"/>
    </row>
  </sheetData>
  <customSheetViews>
    <customSheetView guid="{AA57F53F-F018-45C7-BB53-E7D408712C93}" topLeftCell="K1">
      <pageSetup paperSize="9" orientation="portrait" horizontalDpi="4294967292" verticalDpi="4294967292"/>
    </customSheetView>
    <customSheetView guid="{2313BBD9-5EBB-40F7-9B48-113B2C561A8A}">
      <pageSetup paperSize="9" orientation="portrait" horizontalDpi="4294967292" verticalDpi="4294967292"/>
    </customSheetView>
    <customSheetView guid="{BBF56B5C-AB69-454B-80E1-9D193A01A6EA}">
      <pageSetup paperSize="9" orientation="portrait" horizontalDpi="4294967292" verticalDpi="4294967292"/>
    </customSheetView>
    <customSheetView guid="{D99ECB47-4399-42F6-9B77-885DA9F4083B}" topLeftCell="K1">
      <pageSetup paperSize="9" orientation="portrait" horizontalDpi="4294967292" verticalDpi="4294967292"/>
    </customSheetView>
    <customSheetView guid="{5CDA1519-9BC4-431C-A804-8C8BCA6F7D6F}" topLeftCell="K1"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9"/>
  <sheetViews>
    <sheetView workbookViewId="0">
      <selection activeCell="B1" sqref="B1"/>
    </sheetView>
  </sheetViews>
  <sheetFormatPr baseColWidth="10" defaultColWidth="11" defaultRowHeight="15" x14ac:dyDescent="0"/>
  <cols>
    <col min="1" max="1" width="43.1640625" bestFit="1" customWidth="1"/>
    <col min="2" max="2" width="16.5" bestFit="1" customWidth="1"/>
    <col min="5" max="5" width="19.5" bestFit="1" customWidth="1"/>
  </cols>
  <sheetData>
    <row r="1" spans="1:2">
      <c r="A1" t="s">
        <v>22</v>
      </c>
      <c r="B1" s="9">
        <v>2.2799999999999998</v>
      </c>
    </row>
    <row r="2" spans="1:2">
      <c r="A2" t="s">
        <v>21</v>
      </c>
      <c r="B2" s="9">
        <v>3.76</v>
      </c>
    </row>
    <row r="3" spans="1:2">
      <c r="A3" t="s">
        <v>23</v>
      </c>
      <c r="B3" s="9">
        <v>70</v>
      </c>
    </row>
    <row r="4" spans="1:2">
      <c r="A4" t="s">
        <v>24</v>
      </c>
      <c r="B4" s="9">
        <v>30</v>
      </c>
    </row>
    <row r="5" spans="1:2">
      <c r="A5" t="s">
        <v>25</v>
      </c>
      <c r="B5" s="9">
        <v>21662</v>
      </c>
    </row>
    <row r="7" spans="1:2">
      <c r="A7" t="s">
        <v>26</v>
      </c>
      <c r="B7" s="10">
        <v>0.06</v>
      </c>
    </row>
    <row r="8" spans="1:2">
      <c r="A8" t="s">
        <v>27</v>
      </c>
      <c r="B8" s="10">
        <v>0.05</v>
      </c>
    </row>
    <row r="9" spans="1:2">
      <c r="A9" t="s">
        <v>28</v>
      </c>
      <c r="B9" s="10">
        <v>0.04</v>
      </c>
    </row>
    <row r="10" spans="1:2">
      <c r="A10" t="s">
        <v>29</v>
      </c>
      <c r="B10" s="20">
        <v>4.0000000000000001E-3</v>
      </c>
    </row>
    <row r="11" spans="1:2">
      <c r="B11" s="20"/>
    </row>
    <row r="12" spans="1:2">
      <c r="A12" t="s">
        <v>142</v>
      </c>
      <c r="B12" s="52">
        <v>3500</v>
      </c>
    </row>
    <row r="14" spans="1:2">
      <c r="A14" s="21" t="s">
        <v>71</v>
      </c>
      <c r="B14" s="22">
        <v>20000000</v>
      </c>
    </row>
    <row r="15" spans="1:2">
      <c r="A15" s="51" t="s">
        <v>140</v>
      </c>
      <c r="B15" s="22">
        <v>50000000</v>
      </c>
    </row>
    <row r="16" spans="1:2">
      <c r="A16" s="51"/>
      <c r="B16" s="30"/>
    </row>
    <row r="17" spans="1:2">
      <c r="A17" t="s">
        <v>72</v>
      </c>
      <c r="B17" s="23">
        <v>240</v>
      </c>
    </row>
    <row r="19" spans="1:2">
      <c r="A19" t="s">
        <v>139</v>
      </c>
      <c r="B19" s="50">
        <v>13685760000000</v>
      </c>
    </row>
  </sheetData>
  <customSheetViews>
    <customSheetView guid="{AA57F53F-F018-45C7-BB53-E7D408712C93}">
      <selection activeCell="B10" sqref="B10"/>
      <pageSetup paperSize="9" orientation="portrait" horizontalDpi="4294967292" verticalDpi="4294967292"/>
    </customSheetView>
    <customSheetView guid="{2313BBD9-5EBB-40F7-9B48-113B2C561A8A}">
      <selection activeCell="B10" sqref="B10"/>
      <pageSetup paperSize="9" orientation="portrait" horizontalDpi="4294967292" verticalDpi="4294967292"/>
    </customSheetView>
    <customSheetView guid="{BBF56B5C-AB69-454B-80E1-9D193A01A6EA}">
      <selection activeCell="B10" sqref="B10"/>
      <pageSetup paperSize="9" orientation="portrait" horizontalDpi="4294967292" verticalDpi="4294967292"/>
    </customSheetView>
    <customSheetView guid="{D99ECB47-4399-42F6-9B77-885DA9F4083B}">
      <selection activeCell="B10" sqref="B10"/>
      <pageSetup paperSize="9" orientation="portrait" horizontalDpi="4294967292" verticalDpi="4294967292"/>
    </customSheetView>
    <customSheetView guid="{5CDA1519-9BC4-431C-A804-8C8BCA6F7D6F}">
      <selection activeCell="B10" sqref="B10"/>
      <pageSetup paperSize="9" orientation="portrait" horizontalDpi="4294967292" verticalDpi="4294967292"/>
    </customSheetView>
  </customSheetViews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Client Predictions &amp; Input</vt:lpstr>
      <vt:lpstr>Transaction Details</vt:lpstr>
      <vt:lpstr>Registry Resources Allocations</vt:lpstr>
      <vt:lpstr>Staff Resource Allocations</vt:lpstr>
      <vt:lpstr>Calculations</vt:lpstr>
      <vt:lpstr>Reference Data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Wright</dc:creator>
  <cp:lastModifiedBy>me</cp:lastModifiedBy>
  <dcterms:created xsi:type="dcterms:W3CDTF">2011-09-26T05:28:14Z</dcterms:created>
  <dcterms:modified xsi:type="dcterms:W3CDTF">2012-04-05T20:03:33Z</dcterms:modified>
</cp:coreProperties>
</file>