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165" yWindow="90" windowWidth="18975" windowHeight="10080" tabRatio="847"/>
  </bookViews>
  <sheets>
    <sheet name="Transaction Details" sheetId="13" r:id="rId1"/>
    <sheet name="Registry Resources Allocations" sheetId="15" r:id="rId2"/>
    <sheet name="Staff Resource Allocations" sheetId="14" r:id="rId3"/>
    <sheet name="Reference Data" sheetId="11" r:id="rId4"/>
  </sheets>
  <definedNames>
    <definedName name="Fixed_Variable">#REF!</definedName>
    <definedName name="Yes_No">#REF!</definedName>
  </definedNames>
  <calcPr calcId="124519"/>
  <customWorkbookViews>
    <customWorkbookView name="Jeremy Ebbels - Personal View" guid="{AA57F53F-F018-45C7-BB53-E7D408712C93}" mergeInterval="0" personalView="1" maximized="1" xWindow="1" yWindow="1" windowWidth="1280" windowHeight="802" tabRatio="520" activeSheetId="1"/>
    <customWorkbookView name="Ryan Baker - Personal View" guid="{2313BBD9-5EBB-40F7-9B48-113B2C561A8A}" mergeInterval="0" personalView="1" maximized="1" windowWidth="1680" windowHeight="803" tabRatio="520" activeSheetId="1"/>
    <customWorkbookView name="kal.feher - Personal View" guid="{BBF56B5C-AB69-454B-80E1-9D193A01A6EA}" mergeInterval="0" personalView="1" maximized="1" xWindow="1" yWindow="1" windowWidth="1258" windowHeight="768" tabRatio="657" activeSheetId="1" showComments="commIndAndComment"/>
    <customWorkbookView name="Heather.Forrest - Personal View" guid="{D99ECB47-4399-42F6-9B77-885DA9F4083B}" mergeInterval="0" personalView="1" maximized="1" xWindow="1" yWindow="1" windowWidth="1280" windowHeight="833" tabRatio="520" activeSheetId="9" showComments="commIndAndComment"/>
    <customWorkbookView name="Paul Morgan - Personal View" guid="{5CDA1519-9BC4-431C-A804-8C8BCA6F7D6F}" mergeInterval="0" personalView="1" maximized="1" xWindow="1" yWindow="1" windowWidth="1280" windowHeight="804" tabRatio="520" activeSheetId="6" showComments="commIndAndComment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14"/>
  <c r="B4" i="15"/>
  <c r="C20" i="13" l="1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B20"/>
  <c r="AA5" l="1"/>
  <c r="AB5"/>
  <c r="AC5"/>
  <c r="AD5"/>
  <c r="AE5"/>
  <c r="AF5"/>
  <c r="AG5"/>
  <c r="AH5"/>
  <c r="AI5"/>
  <c r="AJ5"/>
  <c r="AK5"/>
  <c r="AL5"/>
  <c r="AA6"/>
  <c r="AB6"/>
  <c r="AC6"/>
  <c r="AD6"/>
  <c r="AE6"/>
  <c r="AF6"/>
  <c r="AG6"/>
  <c r="AH6"/>
  <c r="AI6"/>
  <c r="AJ6"/>
  <c r="AK6"/>
  <c r="AL6"/>
  <c r="AA12"/>
  <c r="AA13" s="1"/>
  <c r="AB12"/>
  <c r="AB13" s="1"/>
  <c r="AC12"/>
  <c r="AC13" s="1"/>
  <c r="AD12"/>
  <c r="AD13" s="1"/>
  <c r="AE12"/>
  <c r="AE14" s="1"/>
  <c r="AF12"/>
  <c r="AF14" s="1"/>
  <c r="AG12"/>
  <c r="AG14" s="1"/>
  <c r="AH12"/>
  <c r="AH13" s="1"/>
  <c r="AI12"/>
  <c r="AI13" s="1"/>
  <c r="AJ12"/>
  <c r="AJ13" s="1"/>
  <c r="AK12"/>
  <c r="AK13" s="1"/>
  <c r="AL12"/>
  <c r="AL13" s="1"/>
  <c r="AF13"/>
  <c r="AA16"/>
  <c r="AA17" s="1"/>
  <c r="AB16"/>
  <c r="AB17" s="1"/>
  <c r="AC16"/>
  <c r="AC17" s="1"/>
  <c r="AD16"/>
  <c r="AD17" s="1"/>
  <c r="AE16"/>
  <c r="AE18" s="1"/>
  <c r="AF16"/>
  <c r="AF18" s="1"/>
  <c r="AG16"/>
  <c r="AG17" s="1"/>
  <c r="AH16"/>
  <c r="AH18" s="1"/>
  <c r="AI16"/>
  <c r="AI18" s="1"/>
  <c r="AJ16"/>
  <c r="AJ18" s="1"/>
  <c r="AK16"/>
  <c r="AK17" s="1"/>
  <c r="AL16"/>
  <c r="AL17" s="1"/>
  <c r="AE17"/>
  <c r="AA21"/>
  <c r="AB22"/>
  <c r="AC21"/>
  <c r="AD22"/>
  <c r="AE21"/>
  <c r="AF22"/>
  <c r="AG22"/>
  <c r="AH22"/>
  <c r="AI21"/>
  <c r="AJ21"/>
  <c r="AK21"/>
  <c r="AL21"/>
  <c r="AH21"/>
  <c r="AC22"/>
  <c r="AE13" l="1"/>
  <c r="AA14"/>
  <c r="AJ14"/>
  <c r="AG21"/>
  <c r="AC18"/>
  <c r="AJ22"/>
  <c r="AF21"/>
  <c r="AI22"/>
  <c r="AH14"/>
  <c r="AD14"/>
  <c r="AC14"/>
  <c r="AK22"/>
  <c r="AD21"/>
  <c r="AH17"/>
  <c r="AI17"/>
  <c r="AL18"/>
  <c r="AL22"/>
  <c r="AL14"/>
  <c r="AK18"/>
  <c r="AK14"/>
  <c r="AJ17"/>
  <c r="AI14"/>
  <c r="AG13"/>
  <c r="AG18"/>
  <c r="AF17"/>
  <c r="AE22"/>
  <c r="AD18"/>
  <c r="AA18"/>
  <c r="AA22"/>
  <c r="AB18"/>
  <c r="AB21"/>
  <c r="AB14"/>
  <c r="D8"/>
  <c r="P8" s="1"/>
  <c r="E51" i="14"/>
  <c r="D51"/>
  <c r="D50"/>
  <c r="D49"/>
  <c r="D47"/>
  <c r="E47" s="1"/>
  <c r="D46"/>
  <c r="E46" s="1"/>
  <c r="D45"/>
  <c r="D44"/>
  <c r="E44" s="1"/>
  <c r="D42"/>
  <c r="D41"/>
  <c r="E41" s="1"/>
  <c r="D40"/>
  <c r="D39"/>
  <c r="E39" s="1"/>
  <c r="D37"/>
  <c r="D36"/>
  <c r="E36" s="1"/>
  <c r="D35"/>
  <c r="E35" s="1"/>
  <c r="E34"/>
  <c r="D34"/>
  <c r="D32"/>
  <c r="E32" s="1"/>
  <c r="E31"/>
  <c r="D31"/>
  <c r="D30"/>
  <c r="D29"/>
  <c r="E29" s="1"/>
  <c r="D27"/>
  <c r="E27" s="1"/>
  <c r="D25"/>
  <c r="E25" s="1"/>
  <c r="D24"/>
  <c r="D23"/>
  <c r="E23" s="1"/>
  <c r="D22"/>
  <c r="E22" s="1"/>
  <c r="D20"/>
  <c r="E20" s="1"/>
  <c r="D19"/>
  <c r="D18"/>
  <c r="E18" s="1"/>
  <c r="D16"/>
  <c r="D15"/>
  <c r="E15" s="1"/>
  <c r="D13"/>
  <c r="E13" s="1"/>
  <c r="E12"/>
  <c r="D12"/>
  <c r="D11"/>
  <c r="E11" s="1"/>
  <c r="E10"/>
  <c r="D10"/>
  <c r="B3"/>
  <c r="B15" i="15"/>
  <c r="B16" s="1"/>
  <c r="B13"/>
  <c r="C13" s="1"/>
  <c r="B12"/>
  <c r="C12" s="1"/>
  <c r="B10"/>
  <c r="C10" s="1"/>
  <c r="C9"/>
  <c r="B7"/>
  <c r="C7" s="1"/>
  <c r="B3"/>
  <c r="B8" s="1"/>
  <c r="C8" s="1"/>
  <c r="Z22" i="13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Z16"/>
  <c r="Z17" s="1"/>
  <c r="Y16"/>
  <c r="Y17" s="1"/>
  <c r="X16"/>
  <c r="X18" s="1"/>
  <c r="W16"/>
  <c r="W18" s="1"/>
  <c r="V16"/>
  <c r="V18" s="1"/>
  <c r="U16"/>
  <c r="U17" s="1"/>
  <c r="T16"/>
  <c r="T18" s="1"/>
  <c r="S16"/>
  <c r="S18" s="1"/>
  <c r="R16"/>
  <c r="R17" s="1"/>
  <c r="Q16"/>
  <c r="Q17" s="1"/>
  <c r="P16"/>
  <c r="P18" s="1"/>
  <c r="O16"/>
  <c r="O18" s="1"/>
  <c r="N16"/>
  <c r="N17" s="1"/>
  <c r="M16"/>
  <c r="M17" s="1"/>
  <c r="L16"/>
  <c r="L18" s="1"/>
  <c r="K16"/>
  <c r="K18" s="1"/>
  <c r="J16"/>
  <c r="J17" s="1"/>
  <c r="I16"/>
  <c r="I17" s="1"/>
  <c r="H16"/>
  <c r="H18" s="1"/>
  <c r="G16"/>
  <c r="G18" s="1"/>
  <c r="F16"/>
  <c r="F18" s="1"/>
  <c r="E16"/>
  <c r="E17" s="1"/>
  <c r="D16"/>
  <c r="D18" s="1"/>
  <c r="C16"/>
  <c r="B16"/>
  <c r="B17" s="1"/>
  <c r="Z12"/>
  <c r="Z13" s="1"/>
  <c r="Y12"/>
  <c r="Y13" s="1"/>
  <c r="X12"/>
  <c r="X13" s="1"/>
  <c r="W12"/>
  <c r="W14" s="1"/>
  <c r="V12"/>
  <c r="V13" s="1"/>
  <c r="U12"/>
  <c r="U14" s="1"/>
  <c r="T12"/>
  <c r="T13" s="1"/>
  <c r="S12"/>
  <c r="S14" s="1"/>
  <c r="R12"/>
  <c r="R13" s="1"/>
  <c r="Q12"/>
  <c r="Q13" s="1"/>
  <c r="P12"/>
  <c r="P13" s="1"/>
  <c r="O12"/>
  <c r="O14" s="1"/>
  <c r="N12"/>
  <c r="M12"/>
  <c r="M14" s="1"/>
  <c r="L12"/>
  <c r="L13" s="1"/>
  <c r="K12"/>
  <c r="K14" s="1"/>
  <c r="J12"/>
  <c r="I12"/>
  <c r="I13" s="1"/>
  <c r="H12"/>
  <c r="H13" s="1"/>
  <c r="G12"/>
  <c r="G14" s="1"/>
  <c r="F12"/>
  <c r="E12"/>
  <c r="E14" s="1"/>
  <c r="D12"/>
  <c r="D13" s="1"/>
  <c r="C12"/>
  <c r="B12"/>
  <c r="N8"/>
  <c r="Z9" s="1"/>
  <c r="M8"/>
  <c r="Y9" s="1"/>
  <c r="L8"/>
  <c r="X9" s="1"/>
  <c r="K8"/>
  <c r="W9" s="1"/>
  <c r="J8"/>
  <c r="V9" s="1"/>
  <c r="I8"/>
  <c r="U8" s="1"/>
  <c r="H8"/>
  <c r="T9" s="1"/>
  <c r="G8"/>
  <c r="S9" s="1"/>
  <c r="F8"/>
  <c r="R9" s="1"/>
  <c r="E8"/>
  <c r="Q9" s="1"/>
  <c r="C8"/>
  <c r="B8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E49" i="14" l="1"/>
  <c r="E16"/>
  <c r="E24"/>
  <c r="E37"/>
  <c r="E45"/>
  <c r="P9" i="13"/>
  <c r="AB9" s="1"/>
  <c r="C14"/>
  <c r="O9"/>
  <c r="Q8"/>
  <c r="AC9" s="1"/>
  <c r="D10"/>
  <c r="E19" i="14"/>
  <c r="E30"/>
  <c r="E40"/>
  <c r="E50"/>
  <c r="C18" i="13"/>
  <c r="D53" i="14"/>
  <c r="E42"/>
  <c r="B22" i="15"/>
  <c r="B10" i="13"/>
  <c r="F10"/>
  <c r="J10"/>
  <c r="N10"/>
  <c r="U13"/>
  <c r="W17"/>
  <c r="M13"/>
  <c r="O17"/>
  <c r="E10"/>
  <c r="I10"/>
  <c r="M10"/>
  <c r="Y8"/>
  <c r="AK8" s="1"/>
  <c r="U9"/>
  <c r="AG8" s="1"/>
  <c r="E13"/>
  <c r="G17"/>
  <c r="D14"/>
  <c r="N18"/>
  <c r="B13"/>
  <c r="J13"/>
  <c r="I14"/>
  <c r="Q14"/>
  <c r="Y14"/>
  <c r="F17"/>
  <c r="V17"/>
  <c r="E18"/>
  <c r="M18"/>
  <c r="U18"/>
  <c r="H14"/>
  <c r="P14"/>
  <c r="X14"/>
  <c r="C17"/>
  <c r="K17"/>
  <c r="S17"/>
  <c r="B18"/>
  <c r="J18"/>
  <c r="R18"/>
  <c r="Z18"/>
  <c r="L14"/>
  <c r="T14"/>
  <c r="F13"/>
  <c r="N13"/>
  <c r="I18"/>
  <c r="Q18"/>
  <c r="Y18"/>
  <c r="AG9"/>
  <c r="H10"/>
  <c r="B18" i="15"/>
  <c r="G10" i="13"/>
  <c r="B21" i="15"/>
  <c r="R8" i="13"/>
  <c r="V8"/>
  <c r="Z8"/>
  <c r="Z10" s="1"/>
  <c r="C13"/>
  <c r="G13"/>
  <c r="K13"/>
  <c r="O13"/>
  <c r="S13"/>
  <c r="W13"/>
  <c r="B14"/>
  <c r="F14"/>
  <c r="J14"/>
  <c r="N14"/>
  <c r="R14"/>
  <c r="V14"/>
  <c r="Z14"/>
  <c r="D17"/>
  <c r="H17"/>
  <c r="L17"/>
  <c r="P17"/>
  <c r="T17"/>
  <c r="X17"/>
  <c r="C15" i="15"/>
  <c r="C16" s="1"/>
  <c r="B19"/>
  <c r="L10" i="13"/>
  <c r="O8"/>
  <c r="T8"/>
  <c r="X8"/>
  <c r="C10"/>
  <c r="K10"/>
  <c r="C14" i="15"/>
  <c r="B20" s="1"/>
  <c r="S8" i="13"/>
  <c r="S10" s="1"/>
  <c r="W8"/>
  <c r="P10" l="1"/>
  <c r="E53" i="14"/>
  <c r="B5" s="1"/>
  <c r="AB8" i="13"/>
  <c r="AB10" s="1"/>
  <c r="Q10"/>
  <c r="AK9"/>
  <c r="AK10" s="1"/>
  <c r="U10"/>
  <c r="Y10"/>
  <c r="AC8"/>
  <c r="AC10" s="1"/>
  <c r="AG10"/>
  <c r="AI9"/>
  <c r="AI8"/>
  <c r="AA9"/>
  <c r="AA8"/>
  <c r="AD9"/>
  <c r="AD8"/>
  <c r="AF9"/>
  <c r="AF8"/>
  <c r="T10"/>
  <c r="AH9"/>
  <c r="AH8"/>
  <c r="AJ8"/>
  <c r="AJ10" s="1"/>
  <c r="AJ9"/>
  <c r="X10"/>
  <c r="AL9"/>
  <c r="AL8"/>
  <c r="AE9"/>
  <c r="AE8"/>
  <c r="O10"/>
  <c r="W10"/>
  <c r="R10"/>
  <c r="V10"/>
  <c r="AD10" l="1"/>
  <c r="AI10"/>
  <c r="AE10"/>
  <c r="AH10"/>
  <c r="AL10"/>
  <c r="AF10"/>
  <c r="AA10"/>
</calcChain>
</file>

<file path=xl/sharedStrings.xml><?xml version="1.0" encoding="utf-8"?>
<sst xmlns="http://schemas.openxmlformats.org/spreadsheetml/2006/main" count="115" uniqueCount="106">
  <si>
    <t>Month</t>
  </si>
  <si>
    <t>Contacts / Domain</t>
  </si>
  <si>
    <t>Hosts / Domain</t>
  </si>
  <si>
    <t>SRS Tx / Domain</t>
  </si>
  <si>
    <t>WhoIs Tx / Domain</t>
  </si>
  <si>
    <t>DNS Tx / Domain</t>
  </si>
  <si>
    <t>Peak SRS/WhoIs Day</t>
  </si>
  <si>
    <t>Peak SRS/WhoIs 5 min</t>
  </si>
  <si>
    <t>Peak DNS Day</t>
  </si>
  <si>
    <t>Peak DNS 5 min</t>
  </si>
  <si>
    <t>SRS Peak TPS</t>
  </si>
  <si>
    <t>SRS Average TPS</t>
  </si>
  <si>
    <t>WhoIs Peak TPS</t>
  </si>
  <si>
    <t>WhoIs Average TPS</t>
  </si>
  <si>
    <t>DNS Average QPS</t>
  </si>
  <si>
    <t>DNS Peak QPS</t>
  </si>
  <si>
    <t>Total Contacts</t>
  </si>
  <si>
    <t>Total Hosts</t>
  </si>
  <si>
    <t>Total SRS Transactions</t>
  </si>
  <si>
    <t>SRS Other Transactions</t>
  </si>
  <si>
    <t>Total WhoIs Transactions</t>
  </si>
  <si>
    <t>Total DNS Queries</t>
  </si>
  <si>
    <t>Sunrise
&amp; Landrush</t>
  </si>
  <si>
    <t>Total Domains (under management)</t>
  </si>
  <si>
    <t>Totals</t>
  </si>
  <si>
    <t>Policy Compliance Officer</t>
  </si>
  <si>
    <t>Legal Counsel</t>
  </si>
  <si>
    <t>Legal Manager</t>
  </si>
  <si>
    <t>Policy &amp; Compliance</t>
  </si>
  <si>
    <t>Quality Analyst</t>
  </si>
  <si>
    <t>Developer</t>
  </si>
  <si>
    <t>Business Analyst</t>
  </si>
  <si>
    <t>Development Manager</t>
  </si>
  <si>
    <t>Development</t>
  </si>
  <si>
    <t>Network Engineers</t>
  </si>
  <si>
    <t>Database Administrators</t>
  </si>
  <si>
    <t>Systems Administrators</t>
  </si>
  <si>
    <t>Project Manager</t>
  </si>
  <si>
    <t>Implementation</t>
  </si>
  <si>
    <t>Operations Team Lead</t>
  </si>
  <si>
    <t>Operations</t>
  </si>
  <si>
    <t>Registry Specialists (Level 2 Support)</t>
  </si>
  <si>
    <t>Level 2 Support Team Lead</t>
  </si>
  <si>
    <t>Customer Support Representative (Level 1 Support)</t>
  </si>
  <si>
    <t>Level 1 Support Team Lead</t>
  </si>
  <si>
    <t>Service Desk</t>
  </si>
  <si>
    <t>Production Support Manager</t>
  </si>
  <si>
    <t>Production Support</t>
  </si>
  <si>
    <t>Domain Name Industry Consultant</t>
  </si>
  <si>
    <t>Technical Product Manager</t>
  </si>
  <si>
    <t>Product Manager</t>
  </si>
  <si>
    <t>Products &amp; Consulting Manager</t>
  </si>
  <si>
    <t>Products &amp; Consulting</t>
  </si>
  <si>
    <t>Book Keeper</t>
  </si>
  <si>
    <t>Accountant</t>
  </si>
  <si>
    <t>Financial Controller</t>
  </si>
  <si>
    <t>Finance</t>
  </si>
  <si>
    <t>Client Services Officer</t>
  </si>
  <si>
    <t>Client Services Manager</t>
  </si>
  <si>
    <t>Client Services</t>
  </si>
  <si>
    <t>Chief Stratergy Officer</t>
  </si>
  <si>
    <t>Chief Operation Officer</t>
  </si>
  <si>
    <t>Chief Technical Officer</t>
  </si>
  <si>
    <t>Chief Executive Officer</t>
  </si>
  <si>
    <t>Executive</t>
  </si>
  <si>
    <t>People Days (Yearly)</t>
  </si>
  <si>
    <t>%</t>
  </si>
  <si>
    <t>Peak Resource Utilsation of this TLD</t>
  </si>
  <si>
    <t>Time dedicated to Registry Operations</t>
  </si>
  <si>
    <t>Qty</t>
  </si>
  <si>
    <t>Staff</t>
  </si>
  <si>
    <t>TLD Overall Resource Usage</t>
  </si>
  <si>
    <t>TLD Maximum Predicted Domain Names</t>
  </si>
  <si>
    <t>ARI Platform Domain Name Capacity</t>
  </si>
  <si>
    <t>Calculate TLD Staff Resource Allocation Requirements</t>
  </si>
  <si>
    <t>Note: Predictions are also conservation due to calaculations used</t>
  </si>
  <si>
    <t>of ARI platform to be allocated</t>
  </si>
  <si>
    <t>TLD Maximum Predicted Monthly DNS Utilisation (10x factor for DDOS) (%)</t>
  </si>
  <si>
    <t>TLD Maximum Predicted Monthly DNS Utilisation (%)</t>
  </si>
  <si>
    <t>TLD Maximum Predicted Monthly WhoIs Utilisation (%)</t>
  </si>
  <si>
    <t>TLD Maximum Predicted Monthly SRS Utilisation (%)</t>
  </si>
  <si>
    <t>TLD Maximum Predicted Monthly DNS Utilisation (10x factor for DDOS)</t>
  </si>
  <si>
    <t>TLD Maximum Predicted Monthly DNS Utilisation</t>
  </si>
  <si>
    <t>TLD Maximum Predicted Monthly WhoIs Utilisation</t>
  </si>
  <si>
    <t>TLD Maximum Predicted Monthly SRS Utilisation</t>
  </si>
  <si>
    <t>ARI Designed Monthly WhoIs Tx Capacity*</t>
  </si>
  <si>
    <t>ARI Designed Monthly SRS Tx Capacity*</t>
  </si>
  <si>
    <t>Peak (TPS)</t>
  </si>
  <si>
    <t>Total Monthly Transaction</t>
  </si>
  <si>
    <t>Calculate TLD Registry Resource Allocation Requirements</t>
  </si>
  <si>
    <t>Capacity of ARI platform - Domains</t>
  </si>
  <si>
    <t>Working Days a Year</t>
  </si>
  <si>
    <t>SRS Domain Creates (successful)</t>
  </si>
  <si>
    <t>SRS Domain Renews (successful)</t>
  </si>
  <si>
    <t>DNS Query Capacity</t>
  </si>
  <si>
    <t>Capacity of ARI Staff - Size of system they can manage</t>
  </si>
  <si>
    <t>ARI Staff Domain Name Capacity</t>
  </si>
  <si>
    <t>Peak DNS Updates/second</t>
  </si>
  <si>
    <t>TLD Maximum Predicted Monthly DNS Update Utilisation</t>
  </si>
  <si>
    <t>NA</t>
  </si>
  <si>
    <t>TLD Maximum Predicted Monthly DNS Update Utilisation (%)</t>
  </si>
  <si>
    <t>ARI Designed DNS Update Capacity</t>
  </si>
  <si>
    <t>ARI Designed Monthly DNS Tx Capacity*</t>
  </si>
  <si>
    <t>*Real system capacity exceeds designed capacity due to conservative nature of calculations used and capacity only reported as 50% of real capacity (10% for DNS)</t>
  </si>
  <si>
    <t>Renewal Rate</t>
  </si>
  <si>
    <t>DNS Tx Multiplier</t>
  </si>
</sst>
</file>

<file path=xl/styles.xml><?xml version="1.0" encoding="utf-8"?>
<styleSheet xmlns="http://schemas.openxmlformats.org/spreadsheetml/2006/main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.0_-;\-* #,##0.0_-;_-* &quot;-&quot;??_-;_-@_-"/>
    <numFmt numFmtId="166" formatCode="_-* #,##0_-;\-* #,##0_-;_-* &quot;-&quot;??_-;_-@_-"/>
    <numFmt numFmtId="167" formatCode="0.0%"/>
  </numFmts>
  <fonts count="12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54">
    <xf numFmtId="0" fontId="0" fillId="0" borderId="0" xfId="0"/>
    <xf numFmtId="165" fontId="0" fillId="0" borderId="0" xfId="1" applyNumberFormat="1" applyFont="1"/>
    <xf numFmtId="166" fontId="0" fillId="0" borderId="0" xfId="1" applyNumberFormat="1" applyFont="1"/>
    <xf numFmtId="0" fontId="0" fillId="3" borderId="0" xfId="0" applyFill="1"/>
    <xf numFmtId="9" fontId="0" fillId="4" borderId="0" xfId="2" applyFont="1" applyFill="1"/>
    <xf numFmtId="0" fontId="7" fillId="0" borderId="0" xfId="0" applyFont="1"/>
    <xf numFmtId="0" fontId="7" fillId="0" borderId="0" xfId="0" applyFont="1" applyAlignment="1">
      <alignment wrapText="1"/>
    </xf>
    <xf numFmtId="164" fontId="0" fillId="0" borderId="0" xfId="1" applyNumberFormat="1" applyFont="1"/>
    <xf numFmtId="167" fontId="0" fillId="4" borderId="0" xfId="2" applyNumberFormat="1" applyFont="1" applyFill="1"/>
    <xf numFmtId="166" fontId="0" fillId="2" borderId="0" xfId="1" applyNumberFormat="1" applyFont="1" applyFill="1"/>
    <xf numFmtId="9" fontId="0" fillId="2" borderId="0" xfId="0" applyNumberFormat="1" applyFill="1"/>
    <xf numFmtId="166" fontId="0" fillId="0" borderId="0" xfId="0" applyNumberFormat="1"/>
    <xf numFmtId="166" fontId="0" fillId="0" borderId="0" xfId="1" applyNumberFormat="1" applyFont="1" applyFill="1"/>
    <xf numFmtId="49" fontId="0" fillId="0" borderId="0" xfId="0" applyNumberFormat="1" applyAlignment="1">
      <alignment wrapText="1"/>
    </xf>
    <xf numFmtId="0" fontId="3" fillId="0" borderId="0" xfId="50"/>
    <xf numFmtId="9" fontId="0" fillId="0" borderId="0" xfId="51" applyFont="1"/>
    <xf numFmtId="165" fontId="3" fillId="0" borderId="1" xfId="50" applyNumberFormat="1" applyFill="1" applyBorder="1"/>
    <xf numFmtId="166" fontId="0" fillId="0" borderId="1" xfId="52" applyNumberFormat="1" applyFont="1" applyBorder="1"/>
    <xf numFmtId="9" fontId="0" fillId="0" borderId="1" xfId="51" applyFont="1" applyBorder="1"/>
    <xf numFmtId="0" fontId="3" fillId="0" borderId="1" xfId="50" applyBorder="1"/>
    <xf numFmtId="0" fontId="9" fillId="0" borderId="1" xfId="50" applyFont="1" applyFill="1" applyBorder="1"/>
    <xf numFmtId="165" fontId="3" fillId="0" borderId="1" xfId="50" applyNumberFormat="1" applyBorder="1"/>
    <xf numFmtId="165" fontId="0" fillId="0" borderId="1" xfId="52" applyNumberFormat="1" applyFont="1" applyBorder="1"/>
    <xf numFmtId="0" fontId="9" fillId="0" borderId="1" xfId="50" applyFont="1" applyBorder="1"/>
    <xf numFmtId="0" fontId="10" fillId="0" borderId="1" xfId="50" applyFont="1" applyBorder="1"/>
    <xf numFmtId="9" fontId="11" fillId="0" borderId="1" xfId="51" applyFont="1" applyBorder="1" applyAlignment="1">
      <alignment horizontal="center" vertical="center" wrapText="1"/>
    </xf>
    <xf numFmtId="9" fontId="11" fillId="0" borderId="1" xfId="51" applyFont="1" applyBorder="1" applyAlignment="1">
      <alignment horizontal="center" vertical="center"/>
    </xf>
    <xf numFmtId="0" fontId="11" fillId="0" borderId="1" xfId="50" applyFont="1" applyBorder="1" applyAlignment="1">
      <alignment horizontal="center" vertical="center" wrapText="1"/>
    </xf>
    <xf numFmtId="10" fontId="0" fillId="0" borderId="0" xfId="51" applyNumberFormat="1" applyFont="1"/>
    <xf numFmtId="0" fontId="9" fillId="0" borderId="0" xfId="50" applyFont="1"/>
    <xf numFmtId="166" fontId="0" fillId="0" borderId="0" xfId="52" applyNumberFormat="1" applyFont="1" applyFill="1"/>
    <xf numFmtId="0" fontId="9" fillId="0" borderId="0" xfId="50" applyFont="1" applyFill="1"/>
    <xf numFmtId="0" fontId="10" fillId="0" borderId="0" xfId="50" applyFont="1"/>
    <xf numFmtId="10" fontId="10" fillId="0" borderId="0" xfId="51" applyNumberFormat="1" applyFont="1"/>
    <xf numFmtId="164" fontId="3" fillId="0" borderId="0" xfId="50" applyNumberFormat="1"/>
    <xf numFmtId="166" fontId="3" fillId="0" borderId="0" xfId="50" applyNumberFormat="1"/>
    <xf numFmtId="165" fontId="0" fillId="0" borderId="0" xfId="52" applyNumberFormat="1" applyFont="1"/>
    <xf numFmtId="166" fontId="0" fillId="0" borderId="0" xfId="52" applyNumberFormat="1" applyFont="1"/>
    <xf numFmtId="9" fontId="0" fillId="0" borderId="0" xfId="51" applyFont="1" applyFill="1"/>
    <xf numFmtId="166" fontId="3" fillId="0" borderId="0" xfId="50" applyNumberFormat="1" applyFill="1"/>
    <xf numFmtId="3" fontId="3" fillId="0" borderId="0" xfId="50" applyNumberFormat="1" applyFill="1"/>
    <xf numFmtId="0" fontId="9" fillId="0" borderId="0" xfId="50" applyFont="1" applyAlignment="1"/>
    <xf numFmtId="0" fontId="3" fillId="0" borderId="0" xfId="0" applyFont="1"/>
    <xf numFmtId="166" fontId="0" fillId="5" borderId="0" xfId="52" applyNumberFormat="1" applyFont="1" applyFill="1"/>
    <xf numFmtId="0" fontId="0" fillId="5" borderId="0" xfId="0" applyFill="1"/>
    <xf numFmtId="166" fontId="3" fillId="5" borderId="0" xfId="50" applyNumberFormat="1" applyFill="1"/>
    <xf numFmtId="0" fontId="2" fillId="0" borderId="0" xfId="0" applyFont="1"/>
    <xf numFmtId="166" fontId="0" fillId="3" borderId="0" xfId="1" applyNumberFormat="1" applyFont="1" applyFill="1"/>
    <xf numFmtId="166" fontId="0" fillId="4" borderId="0" xfId="1" applyNumberFormat="1" applyFont="1" applyFill="1"/>
    <xf numFmtId="166" fontId="0" fillId="0" borderId="0" xfId="52" applyNumberFormat="1" applyFont="1" applyFill="1" applyAlignment="1">
      <alignment horizontal="right"/>
    </xf>
    <xf numFmtId="166" fontId="1" fillId="0" borderId="0" xfId="50" applyNumberFormat="1" applyFont="1" applyAlignment="1">
      <alignment horizontal="right"/>
    </xf>
    <xf numFmtId="0" fontId="9" fillId="0" borderId="0" xfId="50" applyFont="1" applyAlignment="1">
      <alignment horizontal="center"/>
    </xf>
    <xf numFmtId="9" fontId="11" fillId="0" borderId="1" xfId="51" applyFont="1" applyBorder="1" applyAlignment="1">
      <alignment horizontal="center" vertical="center" wrapText="1"/>
    </xf>
    <xf numFmtId="0" fontId="11" fillId="0" borderId="1" xfId="50" applyFont="1" applyBorder="1" applyAlignment="1">
      <alignment horizontal="center" vertical="center"/>
    </xf>
  </cellXfs>
  <cellStyles count="53">
    <cellStyle name="Comma" xfId="1" builtinId="3"/>
    <cellStyle name="Comma 2" xfId="48"/>
    <cellStyle name="Comma 3" xfId="52"/>
    <cellStyle name="Currency 2" xfId="49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Normal" xfId="0" builtinId="0"/>
    <cellStyle name="Normal 2" xfId="47"/>
    <cellStyle name="Normal 3" xfId="50"/>
    <cellStyle name="Percent" xfId="2" builtinId="5"/>
    <cellStyle name="Percent 2" xfId="5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4"/>
  <sheetViews>
    <sheetView tabSelected="1" workbookViewId="0"/>
  </sheetViews>
  <sheetFormatPr defaultRowHeight="15.75"/>
  <cols>
    <col min="1" max="1" width="30.75" bestFit="1" customWidth="1"/>
    <col min="2" max="2" width="11.125" bestFit="1" customWidth="1"/>
    <col min="3" max="3" width="12.125" bestFit="1" customWidth="1"/>
    <col min="4" max="5" width="13.75" bestFit="1" customWidth="1"/>
    <col min="6" max="38" width="14.75" bestFit="1" customWidth="1"/>
  </cols>
  <sheetData>
    <row r="1" spans="1:38" s="5" customFormat="1" ht="31.5">
      <c r="A1" s="5" t="s">
        <v>0</v>
      </c>
      <c r="B1" s="6" t="s">
        <v>22</v>
      </c>
      <c r="C1" s="5">
        <v>1</v>
      </c>
      <c r="D1" s="5">
        <v>2</v>
      </c>
      <c r="E1" s="5">
        <v>3</v>
      </c>
      <c r="F1" s="5">
        <v>4</v>
      </c>
      <c r="G1" s="5">
        <v>5</v>
      </c>
      <c r="H1" s="5">
        <v>6</v>
      </c>
      <c r="I1" s="5">
        <v>7</v>
      </c>
      <c r="J1" s="5">
        <v>8</v>
      </c>
      <c r="K1" s="5">
        <v>9</v>
      </c>
      <c r="L1" s="5">
        <v>10</v>
      </c>
      <c r="M1" s="5">
        <v>11</v>
      </c>
      <c r="N1" s="5">
        <v>12</v>
      </c>
      <c r="O1" s="5">
        <v>13</v>
      </c>
      <c r="P1" s="5">
        <v>14</v>
      </c>
      <c r="Q1" s="5">
        <v>15</v>
      </c>
      <c r="R1" s="5">
        <v>16</v>
      </c>
      <c r="S1" s="5">
        <v>17</v>
      </c>
      <c r="T1" s="5">
        <v>18</v>
      </c>
      <c r="U1" s="5">
        <v>19</v>
      </c>
      <c r="V1" s="5">
        <v>20</v>
      </c>
      <c r="W1" s="5">
        <v>21</v>
      </c>
      <c r="X1" s="5">
        <v>22</v>
      </c>
      <c r="Y1" s="5">
        <v>23</v>
      </c>
      <c r="Z1" s="5">
        <v>24</v>
      </c>
      <c r="AA1" s="5">
        <v>25</v>
      </c>
      <c r="AB1" s="5">
        <v>26</v>
      </c>
      <c r="AC1" s="5">
        <v>27</v>
      </c>
      <c r="AD1" s="5">
        <v>28</v>
      </c>
      <c r="AE1" s="5">
        <v>29</v>
      </c>
      <c r="AF1" s="5">
        <v>30</v>
      </c>
      <c r="AG1" s="5">
        <v>31</v>
      </c>
      <c r="AH1" s="5">
        <v>32</v>
      </c>
      <c r="AI1" s="5">
        <v>33</v>
      </c>
      <c r="AJ1" s="5">
        <v>34</v>
      </c>
      <c r="AK1" s="5">
        <v>35</v>
      </c>
      <c r="AL1" s="5">
        <v>36</v>
      </c>
    </row>
    <row r="3" spans="1:38">
      <c r="A3" s="13" t="s">
        <v>23</v>
      </c>
      <c r="B3" s="9"/>
      <c r="C3" s="9">
        <v>2232</v>
      </c>
      <c r="D3" s="9">
        <v>6704</v>
      </c>
      <c r="E3" s="9">
        <v>20119</v>
      </c>
      <c r="F3" s="9">
        <v>25337</v>
      </c>
      <c r="G3" s="9">
        <v>30555</v>
      </c>
      <c r="H3" s="9">
        <v>35773</v>
      </c>
      <c r="I3" s="9">
        <v>40991</v>
      </c>
      <c r="J3" s="9">
        <v>46207</v>
      </c>
      <c r="K3" s="9">
        <v>51423</v>
      </c>
      <c r="L3" s="9">
        <v>56638</v>
      </c>
      <c r="M3" s="9">
        <v>61853</v>
      </c>
      <c r="N3" s="9">
        <v>67066</v>
      </c>
      <c r="O3" s="9">
        <v>71222.8</v>
      </c>
      <c r="P3" s="9">
        <v>75051</v>
      </c>
      <c r="Q3" s="9">
        <v>75776.149999999994</v>
      </c>
      <c r="R3" s="9">
        <v>77866.149999999994</v>
      </c>
      <c r="S3" s="9">
        <v>79956.149999999994</v>
      </c>
      <c r="T3" s="9">
        <v>82046.149999999994</v>
      </c>
      <c r="U3" s="9">
        <v>84135.15</v>
      </c>
      <c r="V3" s="9">
        <v>86224.15</v>
      </c>
      <c r="W3" s="9">
        <v>88311.15</v>
      </c>
      <c r="X3" s="9">
        <v>90398.65</v>
      </c>
      <c r="Y3" s="9">
        <v>92486.15</v>
      </c>
      <c r="Z3" s="9">
        <v>94573.65</v>
      </c>
      <c r="AA3" s="9">
        <v>96712.59</v>
      </c>
      <c r="AB3" s="9">
        <v>98554.25</v>
      </c>
      <c r="AC3" s="9">
        <v>99172.92</v>
      </c>
      <c r="AD3" s="9">
        <v>100705.06999999999</v>
      </c>
      <c r="AE3" s="9">
        <v>102237.21999999999</v>
      </c>
      <c r="AF3" s="9">
        <v>103769.36999999998</v>
      </c>
      <c r="AG3" s="9">
        <v>105302.01999999997</v>
      </c>
      <c r="AH3" s="9">
        <v>106835.16999999997</v>
      </c>
      <c r="AI3" s="9">
        <v>108368.31999999996</v>
      </c>
      <c r="AJ3" s="9">
        <v>109899.64499999996</v>
      </c>
      <c r="AK3" s="9">
        <v>111430.96999999996</v>
      </c>
      <c r="AL3" s="9">
        <v>112962.29499999995</v>
      </c>
    </row>
    <row r="5" spans="1:38">
      <c r="A5" t="s">
        <v>16</v>
      </c>
      <c r="B5" s="2">
        <f>ROUNDUP(B3*'Reference Data'!$B$2,0)</f>
        <v>0</v>
      </c>
      <c r="C5" s="2">
        <f>ROUNDUP(C3*'Reference Data'!$B$2,0)</f>
        <v>8393</v>
      </c>
      <c r="D5" s="2">
        <f>ROUNDUP(D3*'Reference Data'!$B$2,0)</f>
        <v>25208</v>
      </c>
      <c r="E5" s="2">
        <f>ROUNDUP(E3*'Reference Data'!$B$2,0)</f>
        <v>75648</v>
      </c>
      <c r="F5" s="2">
        <f>ROUNDUP(F3*'Reference Data'!$B$2,0)</f>
        <v>95268</v>
      </c>
      <c r="G5" s="2">
        <f>ROUNDUP(G3*'Reference Data'!$B$2,0)</f>
        <v>114887</v>
      </c>
      <c r="H5" s="2">
        <f>ROUNDUP(H3*'Reference Data'!$B$2,0)</f>
        <v>134507</v>
      </c>
      <c r="I5" s="2">
        <f>ROUNDUP(I3*'Reference Data'!$B$2,0)</f>
        <v>154127</v>
      </c>
      <c r="J5" s="2">
        <f>ROUNDUP(J3*'Reference Data'!$B$2,0)</f>
        <v>173739</v>
      </c>
      <c r="K5" s="2">
        <f>ROUNDUP(K3*'Reference Data'!$B$2,0)</f>
        <v>193351</v>
      </c>
      <c r="L5" s="2">
        <f>ROUNDUP(L3*'Reference Data'!$B$2,0)</f>
        <v>212959</v>
      </c>
      <c r="M5" s="2">
        <f>ROUNDUP(M3*'Reference Data'!$B$2,0)</f>
        <v>232568</v>
      </c>
      <c r="N5" s="2">
        <f>ROUNDUP(N3*'Reference Data'!$B$2,0)</f>
        <v>252169</v>
      </c>
      <c r="O5" s="2">
        <f>ROUNDUP(O3*'Reference Data'!$B$2,0)</f>
        <v>267798</v>
      </c>
      <c r="P5" s="2">
        <f>ROUNDUP(P3*'Reference Data'!$B$2,0)</f>
        <v>282192</v>
      </c>
      <c r="Q5" s="2">
        <f>ROUNDUP(Q3*'Reference Data'!$B$2,0)</f>
        <v>284919</v>
      </c>
      <c r="R5" s="2">
        <f>ROUNDUP(R3*'Reference Data'!$B$2,0)</f>
        <v>292777</v>
      </c>
      <c r="S5" s="2">
        <f>ROUNDUP(S3*'Reference Data'!$B$2,0)</f>
        <v>300636</v>
      </c>
      <c r="T5" s="2">
        <f>ROUNDUP(T3*'Reference Data'!$B$2,0)</f>
        <v>308494</v>
      </c>
      <c r="U5" s="2">
        <f>ROUNDUP(U3*'Reference Data'!$B$2,0)</f>
        <v>316349</v>
      </c>
      <c r="V5" s="2">
        <f>ROUNDUP(V3*'Reference Data'!$B$2,0)</f>
        <v>324203</v>
      </c>
      <c r="W5" s="2">
        <f>ROUNDUP(W3*'Reference Data'!$B$2,0)</f>
        <v>332050</v>
      </c>
      <c r="X5" s="2">
        <f>ROUNDUP(X3*'Reference Data'!$B$2,0)</f>
        <v>339899</v>
      </c>
      <c r="Y5" s="2">
        <f>ROUNDUP(Y3*'Reference Data'!$B$2,0)</f>
        <v>347748</v>
      </c>
      <c r="Z5" s="2">
        <f>ROUNDUP(Z3*'Reference Data'!$B$2,0)</f>
        <v>355597</v>
      </c>
      <c r="AA5" s="2">
        <f>ROUNDUP(AA3*'Reference Data'!$B$2,0)</f>
        <v>363640</v>
      </c>
      <c r="AB5" s="2">
        <f>ROUNDUP(AB3*'Reference Data'!$B$2,0)</f>
        <v>370564</v>
      </c>
      <c r="AC5" s="2">
        <f>ROUNDUP(AC3*'Reference Data'!$B$2,0)</f>
        <v>372891</v>
      </c>
      <c r="AD5" s="2">
        <f>ROUNDUP(AD3*'Reference Data'!$B$2,0)</f>
        <v>378652</v>
      </c>
      <c r="AE5" s="2">
        <f>ROUNDUP(AE3*'Reference Data'!$B$2,0)</f>
        <v>384412</v>
      </c>
      <c r="AF5" s="2">
        <f>ROUNDUP(AF3*'Reference Data'!$B$2,0)</f>
        <v>390173</v>
      </c>
      <c r="AG5" s="2">
        <f>ROUNDUP(AG3*'Reference Data'!$B$2,0)</f>
        <v>395936</v>
      </c>
      <c r="AH5" s="2">
        <f>ROUNDUP(AH3*'Reference Data'!$B$2,0)</f>
        <v>401701</v>
      </c>
      <c r="AI5" s="2">
        <f>ROUNDUP(AI3*'Reference Data'!$B$2,0)</f>
        <v>407465</v>
      </c>
      <c r="AJ5" s="2">
        <f>ROUNDUP(AJ3*'Reference Data'!$B$2,0)</f>
        <v>413223</v>
      </c>
      <c r="AK5" s="2">
        <f>ROUNDUP(AK3*'Reference Data'!$B$2,0)</f>
        <v>418981</v>
      </c>
      <c r="AL5" s="2">
        <f>ROUNDUP(AL3*'Reference Data'!$B$2,0)</f>
        <v>424739</v>
      </c>
    </row>
    <row r="6" spans="1:38">
      <c r="A6" t="s">
        <v>17</v>
      </c>
      <c r="B6" s="2">
        <f>ROUNDUP(B3*'Reference Data'!$B$1,0)</f>
        <v>0</v>
      </c>
      <c r="C6" s="2">
        <f>ROUNDUP(C3*'Reference Data'!$B$1,0)</f>
        <v>5089</v>
      </c>
      <c r="D6" s="2">
        <f>ROUNDUP(D3*'Reference Data'!$B$1,0)</f>
        <v>15286</v>
      </c>
      <c r="E6" s="2">
        <f>ROUNDUP(E3*'Reference Data'!$B$1,0)</f>
        <v>45872</v>
      </c>
      <c r="F6" s="2">
        <f>ROUNDUP(F3*'Reference Data'!$B$1,0)</f>
        <v>57769</v>
      </c>
      <c r="G6" s="2">
        <f>ROUNDUP(G3*'Reference Data'!$B$1,0)</f>
        <v>69666</v>
      </c>
      <c r="H6" s="2">
        <f>ROUNDUP(H3*'Reference Data'!$B$1,0)</f>
        <v>81563</v>
      </c>
      <c r="I6" s="2">
        <f>ROUNDUP(I3*'Reference Data'!$B$1,0)</f>
        <v>93460</v>
      </c>
      <c r="J6" s="2">
        <f>ROUNDUP(J3*'Reference Data'!$B$1,0)</f>
        <v>105352</v>
      </c>
      <c r="K6" s="2">
        <f>ROUNDUP(K3*'Reference Data'!$B$1,0)</f>
        <v>117245</v>
      </c>
      <c r="L6" s="2">
        <f>ROUNDUP(L3*'Reference Data'!$B$1,0)</f>
        <v>129135</v>
      </c>
      <c r="M6" s="2">
        <f>ROUNDUP(M3*'Reference Data'!$B$1,0)</f>
        <v>141025</v>
      </c>
      <c r="N6" s="2">
        <f>ROUNDUP(N3*'Reference Data'!$B$1,0)</f>
        <v>152911</v>
      </c>
      <c r="O6" s="2">
        <f>ROUNDUP(O3*'Reference Data'!$B$1,0)</f>
        <v>162388</v>
      </c>
      <c r="P6" s="2">
        <f>ROUNDUP(P3*'Reference Data'!$B$1,0)</f>
        <v>171117</v>
      </c>
      <c r="Q6" s="2">
        <f>ROUNDUP(Q3*'Reference Data'!$B$1,0)</f>
        <v>172770</v>
      </c>
      <c r="R6" s="2">
        <f>ROUNDUP(R3*'Reference Data'!$B$1,0)</f>
        <v>177535</v>
      </c>
      <c r="S6" s="2">
        <f>ROUNDUP(S3*'Reference Data'!$B$1,0)</f>
        <v>182301</v>
      </c>
      <c r="T6" s="2">
        <f>ROUNDUP(T3*'Reference Data'!$B$1,0)</f>
        <v>187066</v>
      </c>
      <c r="U6" s="2">
        <f>ROUNDUP(U3*'Reference Data'!$B$1,0)</f>
        <v>191829</v>
      </c>
      <c r="V6" s="2">
        <f>ROUNDUP(V3*'Reference Data'!$B$1,0)</f>
        <v>196592</v>
      </c>
      <c r="W6" s="2">
        <f>ROUNDUP(W3*'Reference Data'!$B$1,0)</f>
        <v>201350</v>
      </c>
      <c r="X6" s="2">
        <f>ROUNDUP(X3*'Reference Data'!$B$1,0)</f>
        <v>206109</v>
      </c>
      <c r="Y6" s="2">
        <f>ROUNDUP(Y3*'Reference Data'!$B$1,0)</f>
        <v>210869</v>
      </c>
      <c r="Z6" s="2">
        <f>ROUNDUP(Z3*'Reference Data'!$B$1,0)</f>
        <v>215628</v>
      </c>
      <c r="AA6" s="2">
        <f>ROUNDUP(AA3*'Reference Data'!$B$1,0)</f>
        <v>220505</v>
      </c>
      <c r="AB6" s="2">
        <f>ROUNDUP(AB3*'Reference Data'!$B$1,0)</f>
        <v>224704</v>
      </c>
      <c r="AC6" s="2">
        <f>ROUNDUP(AC3*'Reference Data'!$B$1,0)</f>
        <v>226115</v>
      </c>
      <c r="AD6" s="2">
        <f>ROUNDUP(AD3*'Reference Data'!$B$1,0)</f>
        <v>229608</v>
      </c>
      <c r="AE6" s="2">
        <f>ROUNDUP(AE3*'Reference Data'!$B$1,0)</f>
        <v>233101</v>
      </c>
      <c r="AF6" s="2">
        <f>ROUNDUP(AF3*'Reference Data'!$B$1,0)</f>
        <v>236595</v>
      </c>
      <c r="AG6" s="2">
        <f>ROUNDUP(AG3*'Reference Data'!$B$1,0)</f>
        <v>240089</v>
      </c>
      <c r="AH6" s="2">
        <f>ROUNDUP(AH3*'Reference Data'!$B$1,0)</f>
        <v>243585</v>
      </c>
      <c r="AI6" s="2">
        <f>ROUNDUP(AI3*'Reference Data'!$B$1,0)</f>
        <v>247080</v>
      </c>
      <c r="AJ6" s="2">
        <f>ROUNDUP(AJ3*'Reference Data'!$B$1,0)</f>
        <v>250572</v>
      </c>
      <c r="AK6" s="2">
        <f>ROUNDUP(AK3*'Reference Data'!$B$1,0)</f>
        <v>254063</v>
      </c>
      <c r="AL6" s="2">
        <f>ROUNDUP(AL3*'Reference Data'!$B$1,0)</f>
        <v>257555</v>
      </c>
    </row>
    <row r="7" spans="1:38" hidden="1"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hidden="1">
      <c r="A8" t="s">
        <v>92</v>
      </c>
      <c r="B8" s="12">
        <f>B3</f>
        <v>0</v>
      </c>
      <c r="C8" s="12">
        <f>C3-B3</f>
        <v>2232</v>
      </c>
      <c r="D8" s="12">
        <f t="shared" ref="D8:N8" si="0">D3-C3</f>
        <v>4472</v>
      </c>
      <c r="E8" s="12">
        <f t="shared" si="0"/>
        <v>13415</v>
      </c>
      <c r="F8" s="12">
        <f t="shared" si="0"/>
        <v>5218</v>
      </c>
      <c r="G8" s="12">
        <f t="shared" si="0"/>
        <v>5218</v>
      </c>
      <c r="H8" s="12">
        <f t="shared" si="0"/>
        <v>5218</v>
      </c>
      <c r="I8" s="12">
        <f t="shared" si="0"/>
        <v>5218</v>
      </c>
      <c r="J8" s="12">
        <f t="shared" si="0"/>
        <v>5216</v>
      </c>
      <c r="K8" s="12">
        <f t="shared" si="0"/>
        <v>5216</v>
      </c>
      <c r="L8" s="12">
        <f t="shared" si="0"/>
        <v>5215</v>
      </c>
      <c r="M8" s="12">
        <f t="shared" si="0"/>
        <v>5215</v>
      </c>
      <c r="N8" s="12">
        <f t="shared" si="0"/>
        <v>5213</v>
      </c>
      <c r="O8" s="12">
        <f>((B8+C8)*(1-$B$24))+(O3-N3)</f>
        <v>6388.8000000000029</v>
      </c>
      <c r="P8" s="12">
        <f>(D8*(1-$B$24))+(P3-O3)</f>
        <v>8300.1999999999971</v>
      </c>
      <c r="Q8" s="12">
        <f t="shared" ref="Q8:Z8" si="1">(E8*(1-$B$24))+(Q3-P3)</f>
        <v>14140.149999999994</v>
      </c>
      <c r="R8" s="12">
        <f t="shared" si="1"/>
        <v>7308</v>
      </c>
      <c r="S8" s="12">
        <f t="shared" si="1"/>
        <v>7308</v>
      </c>
      <c r="T8" s="12">
        <f t="shared" si="1"/>
        <v>7308</v>
      </c>
      <c r="U8" s="12">
        <f t="shared" si="1"/>
        <v>7307</v>
      </c>
      <c r="V8" s="12">
        <f t="shared" si="1"/>
        <v>7305</v>
      </c>
      <c r="W8" s="12">
        <f t="shared" si="1"/>
        <v>7303</v>
      </c>
      <c r="X8" s="12">
        <f t="shared" si="1"/>
        <v>7302.5</v>
      </c>
      <c r="Y8" s="12">
        <f t="shared" si="1"/>
        <v>7302.5</v>
      </c>
      <c r="Z8" s="12">
        <f t="shared" si="1"/>
        <v>7300.5</v>
      </c>
      <c r="AA8" s="12">
        <f>((O8+O9)*(1-$B$24))+(AA3-Z3)</f>
        <v>8527.7400000000052</v>
      </c>
      <c r="AB8" s="12">
        <f t="shared" ref="AB8:AL8" si="2">((P8+P9)*(1-$B$24))+(AB3-AA3)</f>
        <v>10141.86</v>
      </c>
      <c r="AC8" s="12">
        <f t="shared" si="2"/>
        <v>14758.819999999992</v>
      </c>
      <c r="AD8" s="12">
        <f t="shared" si="2"/>
        <v>8840.1499999999942</v>
      </c>
      <c r="AE8" s="12">
        <f t="shared" si="2"/>
        <v>8840.1499999999942</v>
      </c>
      <c r="AF8" s="12">
        <f t="shared" si="2"/>
        <v>8840.1499999999942</v>
      </c>
      <c r="AG8" s="12">
        <f t="shared" si="2"/>
        <v>8839.6499999999942</v>
      </c>
      <c r="AH8" s="12">
        <f t="shared" si="2"/>
        <v>8838.1499999999942</v>
      </c>
      <c r="AI8" s="12">
        <f t="shared" si="2"/>
        <v>8836.1499999999942</v>
      </c>
      <c r="AJ8" s="12">
        <f t="shared" si="2"/>
        <v>8833.8249999999971</v>
      </c>
      <c r="AK8" s="12">
        <f t="shared" si="2"/>
        <v>8833.8249999999971</v>
      </c>
      <c r="AL8" s="12">
        <f t="shared" si="2"/>
        <v>8831.8249999999971</v>
      </c>
    </row>
    <row r="9" spans="1:38" hidden="1">
      <c r="A9" t="s">
        <v>93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f>(B8+C8)*B24</f>
        <v>0</v>
      </c>
      <c r="P9" s="12">
        <f>D8*$B$24</f>
        <v>0</v>
      </c>
      <c r="Q9" s="12">
        <f t="shared" ref="Q9:Z9" si="3">E8*$B$24</f>
        <v>0</v>
      </c>
      <c r="R9" s="12">
        <f t="shared" si="3"/>
        <v>0</v>
      </c>
      <c r="S9" s="12">
        <f t="shared" si="3"/>
        <v>0</v>
      </c>
      <c r="T9" s="12">
        <f t="shared" si="3"/>
        <v>0</v>
      </c>
      <c r="U9" s="12">
        <f t="shared" si="3"/>
        <v>0</v>
      </c>
      <c r="V9" s="12">
        <f t="shared" si="3"/>
        <v>0</v>
      </c>
      <c r="W9" s="12">
        <f t="shared" si="3"/>
        <v>0</v>
      </c>
      <c r="X9" s="12">
        <f t="shared" si="3"/>
        <v>0</v>
      </c>
      <c r="Y9" s="12">
        <f t="shared" si="3"/>
        <v>0</v>
      </c>
      <c r="Z9" s="12">
        <f t="shared" si="3"/>
        <v>0</v>
      </c>
      <c r="AA9" s="12">
        <f>(O8+O9)*$B$24</f>
        <v>0</v>
      </c>
      <c r="AB9" s="12">
        <f t="shared" ref="AB9:AL9" si="4">(P8+P9)*$B$24</f>
        <v>0</v>
      </c>
      <c r="AC9" s="12">
        <f t="shared" si="4"/>
        <v>0</v>
      </c>
      <c r="AD9" s="12">
        <f t="shared" si="4"/>
        <v>0</v>
      </c>
      <c r="AE9" s="12">
        <f t="shared" si="4"/>
        <v>0</v>
      </c>
      <c r="AF9" s="12">
        <f t="shared" si="4"/>
        <v>0</v>
      </c>
      <c r="AG9" s="12">
        <f t="shared" si="4"/>
        <v>0</v>
      </c>
      <c r="AH9" s="12">
        <f t="shared" si="4"/>
        <v>0</v>
      </c>
      <c r="AI9" s="12">
        <f t="shared" si="4"/>
        <v>0</v>
      </c>
      <c r="AJ9" s="12">
        <f t="shared" si="4"/>
        <v>0</v>
      </c>
      <c r="AK9" s="12">
        <f t="shared" si="4"/>
        <v>0</v>
      </c>
      <c r="AL9" s="12">
        <f t="shared" si="4"/>
        <v>0</v>
      </c>
    </row>
    <row r="10" spans="1:38" hidden="1">
      <c r="A10" t="s">
        <v>19</v>
      </c>
      <c r="B10" s="2">
        <f>B12-SUM(B8:B9)</f>
        <v>0</v>
      </c>
      <c r="C10" s="2">
        <f>C12-SUM(C8:C9)</f>
        <v>154008</v>
      </c>
      <c r="D10" s="2">
        <f t="shared" ref="D10:Z10" si="5">D12-SUM(D8:D9)</f>
        <v>464808</v>
      </c>
      <c r="E10" s="2">
        <f t="shared" si="5"/>
        <v>1394915</v>
      </c>
      <c r="F10" s="2">
        <f t="shared" si="5"/>
        <v>1768372</v>
      </c>
      <c r="G10" s="2">
        <f t="shared" si="5"/>
        <v>2133632</v>
      </c>
      <c r="H10" s="2">
        <f t="shared" si="5"/>
        <v>2498892</v>
      </c>
      <c r="I10" s="2">
        <f t="shared" si="5"/>
        <v>2864152</v>
      </c>
      <c r="J10" s="2">
        <f t="shared" si="5"/>
        <v>3229274</v>
      </c>
      <c r="K10" s="2">
        <f t="shared" si="5"/>
        <v>3594394</v>
      </c>
      <c r="L10" s="2">
        <f t="shared" si="5"/>
        <v>3959445</v>
      </c>
      <c r="M10" s="2">
        <f t="shared" si="5"/>
        <v>4324495</v>
      </c>
      <c r="N10" s="2">
        <f t="shared" si="5"/>
        <v>4689407</v>
      </c>
      <c r="O10" s="2">
        <f t="shared" si="5"/>
        <v>4979207.2</v>
      </c>
      <c r="P10" s="2">
        <f t="shared" si="5"/>
        <v>5245269.8</v>
      </c>
      <c r="Q10" s="2">
        <f t="shared" si="5"/>
        <v>5290190.8499999996</v>
      </c>
      <c r="R10" s="2">
        <f t="shared" si="5"/>
        <v>5443323</v>
      </c>
      <c r="S10" s="2">
        <f t="shared" si="5"/>
        <v>5589623</v>
      </c>
      <c r="T10" s="2">
        <f t="shared" si="5"/>
        <v>5735923</v>
      </c>
      <c r="U10" s="2">
        <f t="shared" si="5"/>
        <v>5882154</v>
      </c>
      <c r="V10" s="2">
        <f t="shared" si="5"/>
        <v>6028386</v>
      </c>
      <c r="W10" s="2">
        <f t="shared" si="5"/>
        <v>6174478</v>
      </c>
      <c r="X10" s="2">
        <f t="shared" si="5"/>
        <v>6320603.5</v>
      </c>
      <c r="Y10" s="2">
        <f t="shared" si="5"/>
        <v>6466728.5</v>
      </c>
      <c r="Z10" s="2">
        <f t="shared" si="5"/>
        <v>6612855.5</v>
      </c>
      <c r="AA10" s="2">
        <f t="shared" ref="AA10:AL10" si="6">AA12-SUM(AA8:AA9)</f>
        <v>6761354.2599999998</v>
      </c>
      <c r="AB10" s="2">
        <f t="shared" si="6"/>
        <v>6888656.1399999997</v>
      </c>
      <c r="AC10" s="2">
        <f t="shared" si="6"/>
        <v>6927346.1799999997</v>
      </c>
      <c r="AD10" s="2">
        <f t="shared" si="6"/>
        <v>7040514.8499999996</v>
      </c>
      <c r="AE10" s="2">
        <f t="shared" si="6"/>
        <v>7147765.8499999996</v>
      </c>
      <c r="AF10" s="2">
        <f t="shared" si="6"/>
        <v>7255015.8499999996</v>
      </c>
      <c r="AG10" s="2">
        <f t="shared" si="6"/>
        <v>7362302.3499999996</v>
      </c>
      <c r="AH10" s="2">
        <f t="shared" si="6"/>
        <v>7469623.8499999996</v>
      </c>
      <c r="AI10" s="2">
        <f t="shared" si="6"/>
        <v>7576946.8499999996</v>
      </c>
      <c r="AJ10" s="2">
        <f t="shared" si="6"/>
        <v>7684142.1749999998</v>
      </c>
      <c r="AK10" s="2">
        <f t="shared" si="6"/>
        <v>7791334.1749999998</v>
      </c>
      <c r="AL10" s="2">
        <f t="shared" si="6"/>
        <v>7898529.1749999998</v>
      </c>
    </row>
    <row r="11" spans="1:38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>
      <c r="A12" t="s">
        <v>18</v>
      </c>
      <c r="B12" s="2">
        <f>ROUNDUP(B3*'Reference Data'!$B$3,0)</f>
        <v>0</v>
      </c>
      <c r="C12" s="2">
        <f>ROUNDUP(C3*'Reference Data'!$B$3,0)</f>
        <v>156240</v>
      </c>
      <c r="D12" s="2">
        <f>ROUNDUP(D3*'Reference Data'!$B$3,0)</f>
        <v>469280</v>
      </c>
      <c r="E12" s="2">
        <f>ROUNDUP(E3*'Reference Data'!$B$3,0)</f>
        <v>1408330</v>
      </c>
      <c r="F12" s="2">
        <f>ROUNDUP(F3*'Reference Data'!$B$3,0)</f>
        <v>1773590</v>
      </c>
      <c r="G12" s="2">
        <f>ROUNDUP(G3*'Reference Data'!$B$3,0)</f>
        <v>2138850</v>
      </c>
      <c r="H12" s="2">
        <f>ROUNDUP(H3*'Reference Data'!$B$3,0)</f>
        <v>2504110</v>
      </c>
      <c r="I12" s="2">
        <f>ROUNDUP(I3*'Reference Data'!$B$3,0)</f>
        <v>2869370</v>
      </c>
      <c r="J12" s="2">
        <f>ROUNDUP(J3*'Reference Data'!$B$3,0)</f>
        <v>3234490</v>
      </c>
      <c r="K12" s="2">
        <f>ROUNDUP(K3*'Reference Data'!$B$3,0)</f>
        <v>3599610</v>
      </c>
      <c r="L12" s="2">
        <f>ROUNDUP(L3*'Reference Data'!$B$3,0)</f>
        <v>3964660</v>
      </c>
      <c r="M12" s="2">
        <f>ROUNDUP(M3*'Reference Data'!$B$3,0)</f>
        <v>4329710</v>
      </c>
      <c r="N12" s="2">
        <f>ROUNDUP(N3*'Reference Data'!$B$3,0)</f>
        <v>4694620</v>
      </c>
      <c r="O12" s="2">
        <f>ROUNDUP(O3*'Reference Data'!$B$3,0)</f>
        <v>4985596</v>
      </c>
      <c r="P12" s="2">
        <f>ROUNDUP(P3*'Reference Data'!$B$3,0)</f>
        <v>5253570</v>
      </c>
      <c r="Q12" s="2">
        <f>ROUNDUP(Q3*'Reference Data'!$B$3,0)</f>
        <v>5304331</v>
      </c>
      <c r="R12" s="2">
        <f>ROUNDUP(R3*'Reference Data'!$B$3,0)</f>
        <v>5450631</v>
      </c>
      <c r="S12" s="2">
        <f>ROUNDUP(S3*'Reference Data'!$B$3,0)</f>
        <v>5596931</v>
      </c>
      <c r="T12" s="2">
        <f>ROUNDUP(T3*'Reference Data'!$B$3,0)</f>
        <v>5743231</v>
      </c>
      <c r="U12" s="2">
        <f>ROUNDUP(U3*'Reference Data'!$B$3,0)</f>
        <v>5889461</v>
      </c>
      <c r="V12" s="2">
        <f>ROUNDUP(V3*'Reference Data'!$B$3,0)</f>
        <v>6035691</v>
      </c>
      <c r="W12" s="2">
        <f>ROUNDUP(W3*'Reference Data'!$B$3,0)</f>
        <v>6181781</v>
      </c>
      <c r="X12" s="2">
        <f>ROUNDUP(X3*'Reference Data'!$B$3,0)</f>
        <v>6327906</v>
      </c>
      <c r="Y12" s="2">
        <f>ROUNDUP(Y3*'Reference Data'!$B$3,0)</f>
        <v>6474031</v>
      </c>
      <c r="Z12" s="2">
        <f>ROUNDUP(Z3*'Reference Data'!$B$3,0)</f>
        <v>6620156</v>
      </c>
      <c r="AA12" s="2">
        <f>ROUNDUP(AA3*'Reference Data'!$B$3,0)</f>
        <v>6769882</v>
      </c>
      <c r="AB12" s="2">
        <f>ROUNDUP(AB3*'Reference Data'!$B$3,0)</f>
        <v>6898798</v>
      </c>
      <c r="AC12" s="2">
        <f>ROUNDUP(AC3*'Reference Data'!$B$3,0)</f>
        <v>6942105</v>
      </c>
      <c r="AD12" s="2">
        <f>ROUNDUP(AD3*'Reference Data'!$B$3,0)</f>
        <v>7049355</v>
      </c>
      <c r="AE12" s="2">
        <f>ROUNDUP(AE3*'Reference Data'!$B$3,0)</f>
        <v>7156606</v>
      </c>
      <c r="AF12" s="2">
        <f>ROUNDUP(AF3*'Reference Data'!$B$3,0)</f>
        <v>7263856</v>
      </c>
      <c r="AG12" s="2">
        <f>ROUNDUP(AG3*'Reference Data'!$B$3,0)</f>
        <v>7371142</v>
      </c>
      <c r="AH12" s="2">
        <f>ROUNDUP(AH3*'Reference Data'!$B$3,0)</f>
        <v>7478462</v>
      </c>
      <c r="AI12" s="2">
        <f>ROUNDUP(AI3*'Reference Data'!$B$3,0)</f>
        <v>7585783</v>
      </c>
      <c r="AJ12" s="2">
        <f>ROUNDUP(AJ3*'Reference Data'!$B$3,0)</f>
        <v>7692976</v>
      </c>
      <c r="AK12" s="2">
        <f>ROUNDUP(AK3*'Reference Data'!$B$3,0)</f>
        <v>7800168</v>
      </c>
      <c r="AL12" s="2">
        <f>ROUNDUP(AL3*'Reference Data'!$B$3,0)</f>
        <v>7907361</v>
      </c>
    </row>
    <row r="13" spans="1:38">
      <c r="A13" t="s">
        <v>10</v>
      </c>
      <c r="B13" s="1">
        <f>(B12*'Reference Data'!$B$8*'Reference Data'!$B$9)/(5*60)</f>
        <v>0</v>
      </c>
      <c r="C13" s="1">
        <f>(C12*'Reference Data'!$B$8*'Reference Data'!$B$9)/(5*60)</f>
        <v>1.5624</v>
      </c>
      <c r="D13" s="1">
        <f>(D12*'Reference Data'!$B$8*'Reference Data'!$B$9)/(5*60)</f>
        <v>4.6928000000000001</v>
      </c>
      <c r="E13" s="1">
        <f>(E12*'Reference Data'!$B$8*'Reference Data'!$B$9)/(5*60)</f>
        <v>14.083300000000003</v>
      </c>
      <c r="F13" s="1">
        <f>(F12*'Reference Data'!$B$8*'Reference Data'!$B$9)/(5*60)</f>
        <v>17.735900000000001</v>
      </c>
      <c r="G13" s="1">
        <f>(G12*'Reference Data'!$B$8*'Reference Data'!$B$9)/(5*60)</f>
        <v>21.388500000000001</v>
      </c>
      <c r="H13" s="1">
        <f>(H12*'Reference Data'!$B$8*'Reference Data'!$B$9)/(5*60)</f>
        <v>25.041100000000004</v>
      </c>
      <c r="I13" s="1">
        <f>(I12*'Reference Data'!$B$8*'Reference Data'!$B$9)/(5*60)</f>
        <v>28.693699999999996</v>
      </c>
      <c r="J13" s="1">
        <f>(J12*'Reference Data'!$B$8*'Reference Data'!$B$9)/(5*60)</f>
        <v>32.344899999999996</v>
      </c>
      <c r="K13" s="1">
        <f>(K12*'Reference Data'!$B$8*'Reference Data'!$B$9)/(5*60)</f>
        <v>35.996100000000006</v>
      </c>
      <c r="L13" s="1">
        <f>(L12*'Reference Data'!$B$8*'Reference Data'!$B$9)/(5*60)</f>
        <v>39.646599999999999</v>
      </c>
      <c r="M13" s="1">
        <f>(M12*'Reference Data'!$B$8*'Reference Data'!$B$9)/(5*60)</f>
        <v>43.2971</v>
      </c>
      <c r="N13" s="1">
        <f>(N12*'Reference Data'!$B$8*'Reference Data'!$B$9)/(5*60)</f>
        <v>46.946200000000005</v>
      </c>
      <c r="O13" s="1">
        <f>(O12*'Reference Data'!$B$8*'Reference Data'!$B$9)/(5*60)</f>
        <v>49.855960000000003</v>
      </c>
      <c r="P13" s="1">
        <f>(P12*'Reference Data'!$B$8*'Reference Data'!$B$9)/(5*60)</f>
        <v>52.535700000000006</v>
      </c>
      <c r="Q13" s="1">
        <f>(Q12*'Reference Data'!$B$8*'Reference Data'!$B$9)/(5*60)</f>
        <v>53.043309999999998</v>
      </c>
      <c r="R13" s="1">
        <f>(R12*'Reference Data'!$B$8*'Reference Data'!$B$9)/(5*60)</f>
        <v>54.506309999999999</v>
      </c>
      <c r="S13" s="1">
        <f>(S12*'Reference Data'!$B$8*'Reference Data'!$B$9)/(5*60)</f>
        <v>55.969310000000007</v>
      </c>
      <c r="T13" s="1">
        <f>(T12*'Reference Data'!$B$8*'Reference Data'!$B$9)/(5*60)</f>
        <v>57.432310000000001</v>
      </c>
      <c r="U13" s="1">
        <f>(U12*'Reference Data'!$B$8*'Reference Data'!$B$9)/(5*60)</f>
        <v>58.894609999999993</v>
      </c>
      <c r="V13" s="1">
        <f>(V12*'Reference Data'!$B$8*'Reference Data'!$B$9)/(5*60)</f>
        <v>60.356909999999999</v>
      </c>
      <c r="W13" s="1">
        <f>(W12*'Reference Data'!$B$8*'Reference Data'!$B$9)/(5*60)</f>
        <v>61.817810000000001</v>
      </c>
      <c r="X13" s="1">
        <f>(X12*'Reference Data'!$B$8*'Reference Data'!$B$9)/(5*60)</f>
        <v>63.279060000000001</v>
      </c>
      <c r="Y13" s="1">
        <f>(Y12*'Reference Data'!$B$8*'Reference Data'!$B$9)/(5*60)</f>
        <v>64.740310000000008</v>
      </c>
      <c r="Z13" s="1">
        <f>(Z12*'Reference Data'!$B$8*'Reference Data'!$B$9)/(5*60)</f>
        <v>66.201560000000001</v>
      </c>
      <c r="AA13" s="1">
        <f>(AA12*'Reference Data'!$B$8*'Reference Data'!$B$9)/(5*60)</f>
        <v>67.698819999999998</v>
      </c>
      <c r="AB13" s="1">
        <f>(AB12*'Reference Data'!$B$8*'Reference Data'!$B$9)/(5*60)</f>
        <v>68.987980000000007</v>
      </c>
      <c r="AC13" s="1">
        <f>(AC12*'Reference Data'!$B$8*'Reference Data'!$B$9)/(5*60)</f>
        <v>69.421050000000008</v>
      </c>
      <c r="AD13" s="1">
        <f>(AD12*'Reference Data'!$B$8*'Reference Data'!$B$9)/(5*60)</f>
        <v>70.493550000000013</v>
      </c>
      <c r="AE13" s="1">
        <f>(AE12*'Reference Data'!$B$8*'Reference Data'!$B$9)/(5*60)</f>
        <v>71.566059999999993</v>
      </c>
      <c r="AF13" s="1">
        <f>(AF12*'Reference Data'!$B$8*'Reference Data'!$B$9)/(5*60)</f>
        <v>72.638559999999998</v>
      </c>
      <c r="AG13" s="1">
        <f>(AG12*'Reference Data'!$B$8*'Reference Data'!$B$9)/(5*60)</f>
        <v>73.711420000000004</v>
      </c>
      <c r="AH13" s="1">
        <f>(AH12*'Reference Data'!$B$8*'Reference Data'!$B$9)/(5*60)</f>
        <v>74.78461999999999</v>
      </c>
      <c r="AI13" s="1">
        <f>(AI12*'Reference Data'!$B$8*'Reference Data'!$B$9)/(5*60)</f>
        <v>75.857830000000007</v>
      </c>
      <c r="AJ13" s="1">
        <f>(AJ12*'Reference Data'!$B$8*'Reference Data'!$B$9)/(5*60)</f>
        <v>76.929760000000002</v>
      </c>
      <c r="AK13" s="1">
        <f>(AK12*'Reference Data'!$B$8*'Reference Data'!$B$9)/(5*60)</f>
        <v>78.001680000000007</v>
      </c>
      <c r="AL13" s="1">
        <f>(AL12*'Reference Data'!$B$8*'Reference Data'!$B$9)/(5*60)</f>
        <v>79.073610000000002</v>
      </c>
    </row>
    <row r="14" spans="1:38">
      <c r="A14" t="s">
        <v>11</v>
      </c>
      <c r="B14" s="1">
        <f>B12/(30*24*60*60)</f>
        <v>0</v>
      </c>
      <c r="C14" s="1">
        <f>C12/(30*24*60*60)</f>
        <v>6.0277777777777777E-2</v>
      </c>
      <c r="D14" s="1">
        <f t="shared" ref="D14:Z14" si="7">D12/(30*24*60*60)</f>
        <v>0.1810493827160494</v>
      </c>
      <c r="E14" s="1">
        <f t="shared" si="7"/>
        <v>0.54333719135802472</v>
      </c>
      <c r="F14" s="1">
        <f t="shared" si="7"/>
        <v>0.68425540123456785</v>
      </c>
      <c r="G14" s="1">
        <f t="shared" si="7"/>
        <v>0.82517361111111109</v>
      </c>
      <c r="H14" s="1">
        <f t="shared" si="7"/>
        <v>0.96609182098765434</v>
      </c>
      <c r="I14" s="1">
        <f t="shared" si="7"/>
        <v>1.1070100308641975</v>
      </c>
      <c r="J14" s="1">
        <f t="shared" si="7"/>
        <v>1.2478742283950617</v>
      </c>
      <c r="K14" s="1">
        <f t="shared" si="7"/>
        <v>1.3887384259259259</v>
      </c>
      <c r="L14" s="1">
        <f t="shared" si="7"/>
        <v>1.5295756172839505</v>
      </c>
      <c r="M14" s="1">
        <f t="shared" si="7"/>
        <v>1.6704128086419754</v>
      </c>
      <c r="N14" s="1">
        <f t="shared" si="7"/>
        <v>1.8111959876543209</v>
      </c>
      <c r="O14" s="1">
        <f t="shared" si="7"/>
        <v>1.9234552469135802</v>
      </c>
      <c r="P14" s="1">
        <f t="shared" si="7"/>
        <v>2.0268402777777776</v>
      </c>
      <c r="Q14" s="1">
        <f t="shared" si="7"/>
        <v>2.0464239969135805</v>
      </c>
      <c r="R14" s="1">
        <f t="shared" si="7"/>
        <v>2.102866898148148</v>
      </c>
      <c r="S14" s="1">
        <f t="shared" si="7"/>
        <v>2.1593097993827159</v>
      </c>
      <c r="T14" s="1">
        <f t="shared" si="7"/>
        <v>2.2157527006172839</v>
      </c>
      <c r="U14" s="1">
        <f t="shared" si="7"/>
        <v>2.2721685956790125</v>
      </c>
      <c r="V14" s="1">
        <f t="shared" si="7"/>
        <v>2.3285844907407407</v>
      </c>
      <c r="W14" s="1">
        <f t="shared" si="7"/>
        <v>2.3849463734567902</v>
      </c>
      <c r="X14" s="1">
        <f t="shared" si="7"/>
        <v>2.4413217592592593</v>
      </c>
      <c r="Y14" s="1">
        <f t="shared" si="7"/>
        <v>2.4976971450617285</v>
      </c>
      <c r="Z14" s="1">
        <f t="shared" si="7"/>
        <v>2.5540725308641976</v>
      </c>
      <c r="AA14" s="1">
        <f t="shared" ref="AA14:AL14" si="8">AA12/(30*24*60*60)</f>
        <v>2.6118371913580245</v>
      </c>
      <c r="AB14" s="1">
        <f t="shared" si="8"/>
        <v>2.6615733024691357</v>
      </c>
      <c r="AC14" s="1">
        <f t="shared" si="8"/>
        <v>2.6782812499999999</v>
      </c>
      <c r="AD14" s="1">
        <f t="shared" si="8"/>
        <v>2.7196585648148148</v>
      </c>
      <c r="AE14" s="1">
        <f t="shared" si="8"/>
        <v>2.7610362654320988</v>
      </c>
      <c r="AF14" s="1">
        <f t="shared" si="8"/>
        <v>2.8024135802469137</v>
      </c>
      <c r="AG14" s="1">
        <f t="shared" si="8"/>
        <v>2.8438047839506173</v>
      </c>
      <c r="AH14" s="1">
        <f t="shared" si="8"/>
        <v>2.8852091049382715</v>
      </c>
      <c r="AI14" s="1">
        <f t="shared" si="8"/>
        <v>2.9266138117283949</v>
      </c>
      <c r="AJ14" s="1">
        <f t="shared" si="8"/>
        <v>2.9679691358024693</v>
      </c>
      <c r="AK14" s="1">
        <f t="shared" si="8"/>
        <v>3.0093240740740739</v>
      </c>
      <c r="AL14" s="1">
        <f t="shared" si="8"/>
        <v>3.0506793981481484</v>
      </c>
    </row>
    <row r="15" spans="1:38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>
      <c r="A16" t="s">
        <v>20</v>
      </c>
      <c r="B16" s="2">
        <f>ROUNDUP(B3*'Reference Data'!$B$4,0)</f>
        <v>0</v>
      </c>
      <c r="C16" s="2">
        <f>ROUNDUP(C3*'Reference Data'!$B$4,0)</f>
        <v>66960</v>
      </c>
      <c r="D16" s="2">
        <f>ROUNDUP(D3*'Reference Data'!$B$4,0)</f>
        <v>201120</v>
      </c>
      <c r="E16" s="2">
        <f>ROUNDUP(E3*'Reference Data'!$B$4,0)</f>
        <v>603570</v>
      </c>
      <c r="F16" s="2">
        <f>ROUNDUP(F3*'Reference Data'!$B$4,0)</f>
        <v>760110</v>
      </c>
      <c r="G16" s="2">
        <f>ROUNDUP(G3*'Reference Data'!$B$4,0)</f>
        <v>916650</v>
      </c>
      <c r="H16" s="2">
        <f>ROUNDUP(H3*'Reference Data'!$B$4,0)</f>
        <v>1073190</v>
      </c>
      <c r="I16" s="2">
        <f>ROUNDUP(I3*'Reference Data'!$B$4,0)</f>
        <v>1229730</v>
      </c>
      <c r="J16" s="2">
        <f>ROUNDUP(J3*'Reference Data'!$B$4,0)</f>
        <v>1386210</v>
      </c>
      <c r="K16" s="2">
        <f>ROUNDUP(K3*'Reference Data'!$B$4,0)</f>
        <v>1542690</v>
      </c>
      <c r="L16" s="2">
        <f>ROUNDUP(L3*'Reference Data'!$B$4,0)</f>
        <v>1699140</v>
      </c>
      <c r="M16" s="2">
        <f>ROUNDUP(M3*'Reference Data'!$B$4,0)</f>
        <v>1855590</v>
      </c>
      <c r="N16" s="2">
        <f>ROUNDUP(N3*'Reference Data'!$B$4,0)</f>
        <v>2011980</v>
      </c>
      <c r="O16" s="2">
        <f>ROUNDUP(O3*'Reference Data'!$B$4,0)</f>
        <v>2136684</v>
      </c>
      <c r="P16" s="2">
        <f>ROUNDUP(P3*'Reference Data'!$B$4,0)</f>
        <v>2251530</v>
      </c>
      <c r="Q16" s="2">
        <f>ROUNDUP(Q3*'Reference Data'!$B$4,0)</f>
        <v>2273285</v>
      </c>
      <c r="R16" s="2">
        <f>ROUNDUP(R3*'Reference Data'!$B$4,0)</f>
        <v>2335985</v>
      </c>
      <c r="S16" s="2">
        <f>ROUNDUP(S3*'Reference Data'!$B$4,0)</f>
        <v>2398685</v>
      </c>
      <c r="T16" s="2">
        <f>ROUNDUP(T3*'Reference Data'!$B$4,0)</f>
        <v>2461385</v>
      </c>
      <c r="U16" s="2">
        <f>ROUNDUP(U3*'Reference Data'!$B$4,0)</f>
        <v>2524055</v>
      </c>
      <c r="V16" s="2">
        <f>ROUNDUP(V3*'Reference Data'!$B$4,0)</f>
        <v>2586725</v>
      </c>
      <c r="W16" s="2">
        <f>ROUNDUP(W3*'Reference Data'!$B$4,0)</f>
        <v>2649335</v>
      </c>
      <c r="X16" s="2">
        <f>ROUNDUP(X3*'Reference Data'!$B$4,0)</f>
        <v>2711960</v>
      </c>
      <c r="Y16" s="2">
        <f>ROUNDUP(Y3*'Reference Data'!$B$4,0)</f>
        <v>2774585</v>
      </c>
      <c r="Z16" s="2">
        <f>ROUNDUP(Z3*'Reference Data'!$B$4,0)</f>
        <v>2837210</v>
      </c>
      <c r="AA16" s="2">
        <f>ROUNDUP(AA3*'Reference Data'!$B$4,0)</f>
        <v>2901378</v>
      </c>
      <c r="AB16" s="2">
        <f>ROUNDUP(AB3*'Reference Data'!$B$4,0)</f>
        <v>2956628</v>
      </c>
      <c r="AC16" s="2">
        <f>ROUNDUP(AC3*'Reference Data'!$B$4,0)</f>
        <v>2975188</v>
      </c>
      <c r="AD16" s="2">
        <f>ROUNDUP(AD3*'Reference Data'!$B$4,0)</f>
        <v>3021153</v>
      </c>
      <c r="AE16" s="2">
        <f>ROUNDUP(AE3*'Reference Data'!$B$4,0)</f>
        <v>3067117</v>
      </c>
      <c r="AF16" s="2">
        <f>ROUNDUP(AF3*'Reference Data'!$B$4,0)</f>
        <v>3113082</v>
      </c>
      <c r="AG16" s="2">
        <f>ROUNDUP(AG3*'Reference Data'!$B$4,0)</f>
        <v>3159061</v>
      </c>
      <c r="AH16" s="2">
        <f>ROUNDUP(AH3*'Reference Data'!$B$4,0)</f>
        <v>3205056</v>
      </c>
      <c r="AI16" s="2">
        <f>ROUNDUP(AI3*'Reference Data'!$B$4,0)</f>
        <v>3251050</v>
      </c>
      <c r="AJ16" s="2">
        <f>ROUNDUP(AJ3*'Reference Data'!$B$4,0)</f>
        <v>3296990</v>
      </c>
      <c r="AK16" s="2">
        <f>ROUNDUP(AK3*'Reference Data'!$B$4,0)</f>
        <v>3342930</v>
      </c>
      <c r="AL16" s="2">
        <f>ROUNDUP(AL3*'Reference Data'!$B$4,0)</f>
        <v>3388869</v>
      </c>
    </row>
    <row r="17" spans="1:38">
      <c r="A17" t="s">
        <v>12</v>
      </c>
      <c r="B17" s="1">
        <f>(B16*'Reference Data'!$B$8*'Reference Data'!$B$9)/(5*60)</f>
        <v>0</v>
      </c>
      <c r="C17" s="1">
        <f>(C16*'Reference Data'!$B$8*'Reference Data'!$B$9)/(5*60)</f>
        <v>0.66959999999999997</v>
      </c>
      <c r="D17" s="1">
        <f>(D16*'Reference Data'!$B$8*'Reference Data'!$B$9)/(5*60)</f>
        <v>2.0112000000000001</v>
      </c>
      <c r="E17" s="1">
        <f>(E16*'Reference Data'!$B$8*'Reference Data'!$B$9)/(5*60)</f>
        <v>6.0357000000000003</v>
      </c>
      <c r="F17" s="1">
        <f>(F16*'Reference Data'!$B$8*'Reference Data'!$B$9)/(5*60)</f>
        <v>7.6010999999999997</v>
      </c>
      <c r="G17" s="1">
        <f>(G16*'Reference Data'!$B$8*'Reference Data'!$B$9)/(5*60)</f>
        <v>9.166500000000001</v>
      </c>
      <c r="H17" s="1">
        <f>(H16*'Reference Data'!$B$8*'Reference Data'!$B$9)/(5*60)</f>
        <v>10.7319</v>
      </c>
      <c r="I17" s="1">
        <f>(I16*'Reference Data'!$B$8*'Reference Data'!$B$9)/(5*60)</f>
        <v>12.297300000000002</v>
      </c>
      <c r="J17" s="1">
        <f>(J16*'Reference Data'!$B$8*'Reference Data'!$B$9)/(5*60)</f>
        <v>13.8621</v>
      </c>
      <c r="K17" s="1">
        <f>(K16*'Reference Data'!$B$8*'Reference Data'!$B$9)/(5*60)</f>
        <v>15.4269</v>
      </c>
      <c r="L17" s="1">
        <f>(L16*'Reference Data'!$B$8*'Reference Data'!$B$9)/(5*60)</f>
        <v>16.991399999999999</v>
      </c>
      <c r="M17" s="1">
        <f>(M16*'Reference Data'!$B$8*'Reference Data'!$B$9)/(5*60)</f>
        <v>18.555900000000001</v>
      </c>
      <c r="N17" s="1">
        <f>(N16*'Reference Data'!$B$8*'Reference Data'!$B$9)/(5*60)</f>
        <v>20.119799999999998</v>
      </c>
      <c r="O17" s="1">
        <f>(O16*'Reference Data'!$B$8*'Reference Data'!$B$9)/(5*60)</f>
        <v>21.36684</v>
      </c>
      <c r="P17" s="1">
        <f>(P16*'Reference Data'!$B$8*'Reference Data'!$B$9)/(5*60)</f>
        <v>22.5153</v>
      </c>
      <c r="Q17" s="1">
        <f>(Q16*'Reference Data'!$B$8*'Reference Data'!$B$9)/(5*60)</f>
        <v>22.732850000000003</v>
      </c>
      <c r="R17" s="1">
        <f>(R16*'Reference Data'!$B$8*'Reference Data'!$B$9)/(5*60)</f>
        <v>23.359850000000002</v>
      </c>
      <c r="S17" s="1">
        <f>(S16*'Reference Data'!$B$8*'Reference Data'!$B$9)/(5*60)</f>
        <v>23.98685</v>
      </c>
      <c r="T17" s="1">
        <f>(T16*'Reference Data'!$B$8*'Reference Data'!$B$9)/(5*60)</f>
        <v>24.613850000000003</v>
      </c>
      <c r="U17" s="1">
        <f>(U16*'Reference Data'!$B$8*'Reference Data'!$B$9)/(5*60)</f>
        <v>25.240549999999999</v>
      </c>
      <c r="V17" s="1">
        <f>(V16*'Reference Data'!$B$8*'Reference Data'!$B$9)/(5*60)</f>
        <v>25.867250000000002</v>
      </c>
      <c r="W17" s="1">
        <f>(W16*'Reference Data'!$B$8*'Reference Data'!$B$9)/(5*60)</f>
        <v>26.493350000000003</v>
      </c>
      <c r="X17" s="1">
        <f>(X16*'Reference Data'!$B$8*'Reference Data'!$B$9)/(5*60)</f>
        <v>27.119600000000002</v>
      </c>
      <c r="Y17" s="1">
        <f>(Y16*'Reference Data'!$B$8*'Reference Data'!$B$9)/(5*60)</f>
        <v>27.745850000000004</v>
      </c>
      <c r="Z17" s="1">
        <f>(Z16*'Reference Data'!$B$8*'Reference Data'!$B$9)/(5*60)</f>
        <v>28.372100000000003</v>
      </c>
      <c r="AA17" s="1">
        <f>(AA16*'Reference Data'!$B$8*'Reference Data'!$B$9)/(5*60)</f>
        <v>29.013780000000001</v>
      </c>
      <c r="AB17" s="1">
        <f>(AB16*'Reference Data'!$B$8*'Reference Data'!$B$9)/(5*60)</f>
        <v>29.566279999999999</v>
      </c>
      <c r="AC17" s="1">
        <f>(AC16*'Reference Data'!$B$8*'Reference Data'!$B$9)/(5*60)</f>
        <v>29.75188</v>
      </c>
      <c r="AD17" s="1">
        <f>(AD16*'Reference Data'!$B$8*'Reference Data'!$B$9)/(5*60)</f>
        <v>30.211530000000003</v>
      </c>
      <c r="AE17" s="1">
        <f>(AE16*'Reference Data'!$B$8*'Reference Data'!$B$9)/(5*60)</f>
        <v>30.671170000000004</v>
      </c>
      <c r="AF17" s="1">
        <f>(AF16*'Reference Data'!$B$8*'Reference Data'!$B$9)/(5*60)</f>
        <v>31.130819999999996</v>
      </c>
      <c r="AG17" s="1">
        <f>(AG16*'Reference Data'!$B$8*'Reference Data'!$B$9)/(5*60)</f>
        <v>31.590610000000002</v>
      </c>
      <c r="AH17" s="1">
        <f>(AH16*'Reference Data'!$B$8*'Reference Data'!$B$9)/(5*60)</f>
        <v>32.050559999999997</v>
      </c>
      <c r="AI17" s="1">
        <f>(AI16*'Reference Data'!$B$8*'Reference Data'!$B$9)/(5*60)</f>
        <v>32.5105</v>
      </c>
      <c r="AJ17" s="1">
        <f>(AJ16*'Reference Data'!$B$8*'Reference Data'!$B$9)/(5*60)</f>
        <v>32.969900000000003</v>
      </c>
      <c r="AK17" s="1">
        <f>(AK16*'Reference Data'!$B$8*'Reference Data'!$B$9)/(5*60)</f>
        <v>33.429300000000005</v>
      </c>
      <c r="AL17" s="1">
        <f>(AL16*'Reference Data'!$B$8*'Reference Data'!$B$9)/(5*60)</f>
        <v>33.888689999999997</v>
      </c>
    </row>
    <row r="18" spans="1:38">
      <c r="A18" t="s">
        <v>13</v>
      </c>
      <c r="B18" s="7">
        <f>B16/(30*24*60*60)</f>
        <v>0</v>
      </c>
      <c r="C18" s="7">
        <f t="shared" ref="C18:Z18" si="9">C16/(30*24*60*60)</f>
        <v>2.5833333333333333E-2</v>
      </c>
      <c r="D18" s="7">
        <f t="shared" si="9"/>
        <v>7.7592592592592588E-2</v>
      </c>
      <c r="E18" s="7">
        <f t="shared" si="9"/>
        <v>0.2328587962962963</v>
      </c>
      <c r="F18" s="7">
        <f t="shared" si="9"/>
        <v>0.29325231481481484</v>
      </c>
      <c r="G18" s="7">
        <f t="shared" si="9"/>
        <v>0.35364583333333333</v>
      </c>
      <c r="H18" s="7">
        <f t="shared" si="9"/>
        <v>0.41403935185185187</v>
      </c>
      <c r="I18" s="7">
        <f t="shared" si="9"/>
        <v>0.47443287037037035</v>
      </c>
      <c r="J18" s="7">
        <f t="shared" si="9"/>
        <v>0.5348032407407407</v>
      </c>
      <c r="K18" s="7">
        <f t="shared" si="9"/>
        <v>0.59517361111111111</v>
      </c>
      <c r="L18" s="7">
        <f t="shared" si="9"/>
        <v>0.65553240740740737</v>
      </c>
      <c r="M18" s="7">
        <f t="shared" si="9"/>
        <v>0.71589120370370374</v>
      </c>
      <c r="N18" s="7">
        <f t="shared" si="9"/>
        <v>0.77622685185185181</v>
      </c>
      <c r="O18" s="7">
        <f t="shared" si="9"/>
        <v>0.82433796296296291</v>
      </c>
      <c r="P18" s="7">
        <f t="shared" si="9"/>
        <v>0.86864583333333334</v>
      </c>
      <c r="Q18" s="7">
        <f t="shared" si="9"/>
        <v>0.8770389660493827</v>
      </c>
      <c r="R18" s="7">
        <f t="shared" si="9"/>
        <v>0.90122878086419755</v>
      </c>
      <c r="S18" s="7">
        <f t="shared" si="9"/>
        <v>0.9254185956790123</v>
      </c>
      <c r="T18" s="7">
        <f t="shared" si="9"/>
        <v>0.94960841049382716</v>
      </c>
      <c r="U18" s="7">
        <f t="shared" si="9"/>
        <v>0.97378665123456787</v>
      </c>
      <c r="V18" s="7">
        <f t="shared" si="9"/>
        <v>0.99796489197530869</v>
      </c>
      <c r="W18" s="7">
        <f t="shared" si="9"/>
        <v>1.0221199845679012</v>
      </c>
      <c r="X18" s="7">
        <f t="shared" si="9"/>
        <v>1.046280864197531</v>
      </c>
      <c r="Y18" s="7">
        <f t="shared" si="9"/>
        <v>1.0704417438271605</v>
      </c>
      <c r="Z18" s="7">
        <f t="shared" si="9"/>
        <v>1.09460262345679</v>
      </c>
      <c r="AA18" s="7">
        <f t="shared" ref="AA18:AL18" si="10">AA16/(30*24*60*60)</f>
        <v>1.1193587962962963</v>
      </c>
      <c r="AB18" s="7">
        <f t="shared" si="10"/>
        <v>1.1406743827160495</v>
      </c>
      <c r="AC18" s="7">
        <f t="shared" si="10"/>
        <v>1.1478348765432098</v>
      </c>
      <c r="AD18" s="7">
        <f t="shared" si="10"/>
        <v>1.165568287037037</v>
      </c>
      <c r="AE18" s="7">
        <f t="shared" si="10"/>
        <v>1.183301311728395</v>
      </c>
      <c r="AF18" s="7">
        <f t="shared" si="10"/>
        <v>1.2010347222222222</v>
      </c>
      <c r="AG18" s="7">
        <f t="shared" si="10"/>
        <v>1.2187735339506174</v>
      </c>
      <c r="AH18" s="7">
        <f t="shared" si="10"/>
        <v>1.2365185185185186</v>
      </c>
      <c r="AI18" s="7">
        <f t="shared" si="10"/>
        <v>1.2542631172839507</v>
      </c>
      <c r="AJ18" s="7">
        <f t="shared" si="10"/>
        <v>1.2719868827160494</v>
      </c>
      <c r="AK18" s="7">
        <f t="shared" si="10"/>
        <v>1.2897106481481482</v>
      </c>
      <c r="AL18" s="7">
        <f t="shared" si="10"/>
        <v>1.3074340277777778</v>
      </c>
    </row>
    <row r="19" spans="1:38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>
      <c r="A20" t="s">
        <v>21</v>
      </c>
      <c r="B20" s="2">
        <f>ROUNDUP(B3*'Reference Data'!$B$5,0)*'Reference Data'!$B$6</f>
        <v>0</v>
      </c>
      <c r="C20" s="2">
        <f>ROUNDUP(C3*'Reference Data'!$B$5,0)*'Reference Data'!$B$6</f>
        <v>48349584</v>
      </c>
      <c r="D20" s="2">
        <f>ROUNDUP(D3*'Reference Data'!$B$5,0)*'Reference Data'!$B$6</f>
        <v>145222048</v>
      </c>
      <c r="E20" s="2">
        <f>ROUNDUP(E3*'Reference Data'!$B$5,0)*'Reference Data'!$B$6</f>
        <v>435817778</v>
      </c>
      <c r="F20" s="2">
        <f>ROUNDUP(F3*'Reference Data'!$B$5,0)*'Reference Data'!$B$6</f>
        <v>548850094</v>
      </c>
      <c r="G20" s="2">
        <f>ROUNDUP(G3*'Reference Data'!$B$5,0)*'Reference Data'!$B$6</f>
        <v>661882410</v>
      </c>
      <c r="H20" s="2">
        <f>ROUNDUP(H3*'Reference Data'!$B$5,0)*'Reference Data'!$B$6</f>
        <v>774914726</v>
      </c>
      <c r="I20" s="2">
        <f>ROUNDUP(I3*'Reference Data'!$B$5,0)*'Reference Data'!$B$6</f>
        <v>887947042</v>
      </c>
      <c r="J20" s="2">
        <f>ROUNDUP(J3*'Reference Data'!$B$5,0)*'Reference Data'!$B$6</f>
        <v>1000936034</v>
      </c>
      <c r="K20" s="2">
        <f>ROUNDUP(K3*'Reference Data'!$B$5,0)*'Reference Data'!$B$6</f>
        <v>1113925026</v>
      </c>
      <c r="L20" s="2">
        <f>ROUNDUP(L3*'Reference Data'!$B$5,0)*'Reference Data'!$B$6</f>
        <v>1226892356</v>
      </c>
      <c r="M20" s="2">
        <f>ROUNDUP(M3*'Reference Data'!$B$5,0)*'Reference Data'!$B$6</f>
        <v>1339859686</v>
      </c>
      <c r="N20" s="2">
        <f>ROUNDUP(N3*'Reference Data'!$B$5,0)*'Reference Data'!$B$6</f>
        <v>1452783692</v>
      </c>
      <c r="O20" s="2">
        <f>ROUNDUP(O3*'Reference Data'!$B$5,0)*'Reference Data'!$B$6</f>
        <v>1542828294</v>
      </c>
      <c r="P20" s="2">
        <f>ROUNDUP(P3*'Reference Data'!$B$5,0)*'Reference Data'!$B$6</f>
        <v>1625754762</v>
      </c>
      <c r="Q20" s="2">
        <f>ROUNDUP(Q3*'Reference Data'!$B$5,0)*'Reference Data'!$B$6</f>
        <v>1641462962</v>
      </c>
      <c r="R20" s="2">
        <f>ROUNDUP(R3*'Reference Data'!$B$5,0)*'Reference Data'!$B$6</f>
        <v>1686736542</v>
      </c>
      <c r="S20" s="2">
        <f>ROUNDUP(S3*'Reference Data'!$B$5,0)*'Reference Data'!$B$6</f>
        <v>1732010122</v>
      </c>
      <c r="T20" s="2">
        <f>ROUNDUP(T3*'Reference Data'!$B$5,0)*'Reference Data'!$B$6</f>
        <v>1777283702</v>
      </c>
      <c r="U20" s="2">
        <f>ROUNDUP(U3*'Reference Data'!$B$5,0)*'Reference Data'!$B$6</f>
        <v>1822535620</v>
      </c>
      <c r="V20" s="2">
        <f>ROUNDUP(V3*'Reference Data'!$B$5,0)*'Reference Data'!$B$6</f>
        <v>1867787538</v>
      </c>
      <c r="W20" s="2">
        <f>ROUNDUP(W3*'Reference Data'!$B$5,0)*'Reference Data'!$B$6</f>
        <v>1912996132</v>
      </c>
      <c r="X20" s="2">
        <f>ROUNDUP(X3*'Reference Data'!$B$5,0)*'Reference Data'!$B$6</f>
        <v>1958215557</v>
      </c>
      <c r="Y20" s="2">
        <f>ROUNDUP(Y3*'Reference Data'!$B$5,0)*'Reference Data'!$B$6</f>
        <v>2003434982</v>
      </c>
      <c r="Z20" s="2">
        <f>ROUNDUP(Z3*'Reference Data'!$B$5,0)*'Reference Data'!$B$6</f>
        <v>2048654407</v>
      </c>
      <c r="AA20" s="2">
        <f>ROUNDUP(AA3*'Reference Data'!$B$5,0)*'Reference Data'!$B$6</f>
        <v>2094988125</v>
      </c>
      <c r="AB20" s="2">
        <f>ROUNDUP(AB3*'Reference Data'!$B$5,0)*'Reference Data'!$B$6</f>
        <v>2134882164</v>
      </c>
      <c r="AC20" s="2">
        <f>ROUNDUP(AC3*'Reference Data'!$B$5,0)*'Reference Data'!$B$6</f>
        <v>2148283794</v>
      </c>
      <c r="AD20" s="2">
        <f>ROUNDUP(AD3*'Reference Data'!$B$5,0)*'Reference Data'!$B$6</f>
        <v>2181473227</v>
      </c>
      <c r="AE20" s="2">
        <f>ROUNDUP(AE3*'Reference Data'!$B$5,0)*'Reference Data'!$B$6</f>
        <v>2214662660</v>
      </c>
      <c r="AF20" s="2">
        <f>ROUNDUP(AF3*'Reference Data'!$B$5,0)*'Reference Data'!$B$6</f>
        <v>2247852093</v>
      </c>
      <c r="AG20" s="2">
        <f>ROUNDUP(AG3*'Reference Data'!$B$5,0)*'Reference Data'!$B$6</f>
        <v>2281052358</v>
      </c>
      <c r="AH20" s="2">
        <f>ROUNDUP(AH3*'Reference Data'!$B$5,0)*'Reference Data'!$B$6</f>
        <v>2314263453</v>
      </c>
      <c r="AI20" s="2">
        <f>ROUNDUP(AI3*'Reference Data'!$B$5,0)*'Reference Data'!$B$6</f>
        <v>2347474548</v>
      </c>
      <c r="AJ20" s="2">
        <f>ROUNDUP(AJ3*'Reference Data'!$B$5,0)*'Reference Data'!$B$6</f>
        <v>2380646110</v>
      </c>
      <c r="AK20" s="2">
        <f>ROUNDUP(AK3*'Reference Data'!$B$5,0)*'Reference Data'!$B$6</f>
        <v>2413817673</v>
      </c>
      <c r="AL20" s="2">
        <f>ROUNDUP(AL3*'Reference Data'!$B$5,0)*'Reference Data'!$B$6</f>
        <v>2446989235</v>
      </c>
    </row>
    <row r="21" spans="1:38">
      <c r="A21" t="s">
        <v>15</v>
      </c>
      <c r="B21" s="1">
        <f>(B20*'Reference Data'!$B$10*'Reference Data'!$B$11)/(5*60)</f>
        <v>0</v>
      </c>
      <c r="C21" s="1">
        <f>(C20*'Reference Data'!$B$10*'Reference Data'!$B$11)/(5*60)</f>
        <v>25.786444800000002</v>
      </c>
      <c r="D21" s="1">
        <f>(D20*'Reference Data'!$B$10*'Reference Data'!$B$11)/(5*60)</f>
        <v>77.451758933333338</v>
      </c>
      <c r="E21" s="1">
        <f>(E20*'Reference Data'!$B$10*'Reference Data'!$B$11)/(5*60)</f>
        <v>232.43614826666666</v>
      </c>
      <c r="F21" s="1">
        <f>(F20*'Reference Data'!$B$10*'Reference Data'!$B$11)/(5*60)</f>
        <v>292.72005013333336</v>
      </c>
      <c r="G21" s="1">
        <f>(G20*'Reference Data'!$B$10*'Reference Data'!$B$11)/(5*60)</f>
        <v>353.00395200000003</v>
      </c>
      <c r="H21" s="1">
        <f>(H20*'Reference Data'!$B$10*'Reference Data'!$B$11)/(5*60)</f>
        <v>413.28785386666664</v>
      </c>
      <c r="I21" s="1">
        <f>(I20*'Reference Data'!$B$10*'Reference Data'!$B$11)/(5*60)</f>
        <v>473.5717557333333</v>
      </c>
      <c r="J21" s="1">
        <f>(J20*'Reference Data'!$B$10*'Reference Data'!$B$11)/(5*60)</f>
        <v>533.83255146666659</v>
      </c>
      <c r="K21" s="1">
        <f>(K20*'Reference Data'!$B$10*'Reference Data'!$B$11)/(5*60)</f>
        <v>594.09334720000004</v>
      </c>
      <c r="L21" s="1">
        <f>(L20*'Reference Data'!$B$10*'Reference Data'!$B$11)/(5*60)</f>
        <v>654.34258986666669</v>
      </c>
      <c r="M21" s="1">
        <f>(M20*'Reference Data'!$B$10*'Reference Data'!$B$11)/(5*60)</f>
        <v>714.59183253333333</v>
      </c>
      <c r="N21" s="1">
        <f>(N20*'Reference Data'!$B$10*'Reference Data'!$B$11)/(5*60)</f>
        <v>774.81796906666671</v>
      </c>
      <c r="O21" s="1">
        <f>(O20*'Reference Data'!$B$10*'Reference Data'!$B$11)/(5*60)</f>
        <v>822.84175679999998</v>
      </c>
      <c r="P21" s="1">
        <f>(P20*'Reference Data'!$B$10*'Reference Data'!$B$11)/(5*60)</f>
        <v>867.0692064000001</v>
      </c>
      <c r="Q21" s="1">
        <f>(Q20*'Reference Data'!$B$10*'Reference Data'!$B$11)/(5*60)</f>
        <v>875.44691306666664</v>
      </c>
      <c r="R21" s="1">
        <f>(R20*'Reference Data'!$B$10*'Reference Data'!$B$11)/(5*60)</f>
        <v>899.59282240000005</v>
      </c>
      <c r="S21" s="1">
        <f>(S20*'Reference Data'!$B$10*'Reference Data'!$B$11)/(5*60)</f>
        <v>923.73873173333334</v>
      </c>
      <c r="T21" s="1">
        <f>(T20*'Reference Data'!$B$10*'Reference Data'!$B$11)/(5*60)</f>
        <v>947.88464106666663</v>
      </c>
      <c r="U21" s="1">
        <f>(U20*'Reference Data'!$B$10*'Reference Data'!$B$11)/(5*60)</f>
        <v>972.01899733333323</v>
      </c>
      <c r="V21" s="1">
        <f>(V20*'Reference Data'!$B$10*'Reference Data'!$B$11)/(5*60)</f>
        <v>996.15335359999983</v>
      </c>
      <c r="W21" s="1">
        <f>(W20*'Reference Data'!$B$10*'Reference Data'!$B$11)/(5*60)</f>
        <v>1020.2646037333335</v>
      </c>
      <c r="X21" s="1">
        <f>(X20*'Reference Data'!$B$10*'Reference Data'!$B$11)/(5*60)</f>
        <v>1044.3816303999999</v>
      </c>
      <c r="Y21" s="1">
        <f>(Y20*'Reference Data'!$B$10*'Reference Data'!$B$11)/(5*60)</f>
        <v>1068.4986570666667</v>
      </c>
      <c r="Z21" s="1">
        <f>(Z20*'Reference Data'!$B$10*'Reference Data'!$B$11)/(5*60)</f>
        <v>1092.6156837333333</v>
      </c>
      <c r="AA21" s="1">
        <f>(AA20*'Reference Data'!$B$10*'Reference Data'!$B$11)/(5*60)</f>
        <v>1117.3270000000002</v>
      </c>
      <c r="AB21" s="1">
        <f>(AB20*'Reference Data'!$B$10*'Reference Data'!$B$11)/(5*60)</f>
        <v>1138.6038208</v>
      </c>
      <c r="AC21" s="1">
        <f>(AC20*'Reference Data'!$B$10*'Reference Data'!$B$11)/(5*60)</f>
        <v>1145.7513568000002</v>
      </c>
      <c r="AD21" s="1">
        <f>(AD20*'Reference Data'!$B$10*'Reference Data'!$B$11)/(5*60)</f>
        <v>1163.4523877333334</v>
      </c>
      <c r="AE21" s="1">
        <f>(AE20*'Reference Data'!$B$10*'Reference Data'!$B$11)/(5*60)</f>
        <v>1181.1534186666668</v>
      </c>
      <c r="AF21" s="1">
        <f>(AF20*'Reference Data'!$B$10*'Reference Data'!$B$11)/(5*60)</f>
        <v>1198.8544496</v>
      </c>
      <c r="AG21" s="1">
        <f>(AG20*'Reference Data'!$B$10*'Reference Data'!$B$11)/(5*60)</f>
        <v>1216.5612576000001</v>
      </c>
      <c r="AH21" s="1">
        <f>(AH20*'Reference Data'!$B$10*'Reference Data'!$B$11)/(5*60)</f>
        <v>1234.2738416000002</v>
      </c>
      <c r="AI21" s="1">
        <f>(AI20*'Reference Data'!$B$10*'Reference Data'!$B$11)/(5*60)</f>
        <v>1251.9864256000001</v>
      </c>
      <c r="AJ21" s="1">
        <f>(AJ20*'Reference Data'!$B$10*'Reference Data'!$B$11)/(5*60)</f>
        <v>1269.6779253333334</v>
      </c>
      <c r="AK21" s="1">
        <f>(AK20*'Reference Data'!$B$10*'Reference Data'!$B$11)/(5*60)</f>
        <v>1287.3694255999999</v>
      </c>
      <c r="AL21" s="1">
        <f>(AL20*'Reference Data'!$B$10*'Reference Data'!$B$11)/(5*60)</f>
        <v>1305.0609253333334</v>
      </c>
    </row>
    <row r="22" spans="1:38">
      <c r="A22" t="s">
        <v>14</v>
      </c>
      <c r="B22" s="1">
        <f>B20/(30*24*60*60)</f>
        <v>0</v>
      </c>
      <c r="C22" s="1">
        <f t="shared" ref="C22:Z22" si="11">C20/(30*24*60*60)</f>
        <v>18.653388888888887</v>
      </c>
      <c r="D22" s="1">
        <f t="shared" si="11"/>
        <v>56.027024691358022</v>
      </c>
      <c r="E22" s="1">
        <f t="shared" si="11"/>
        <v>168.13957484567902</v>
      </c>
      <c r="F22" s="1">
        <f t="shared" si="11"/>
        <v>211.74772145061729</v>
      </c>
      <c r="G22" s="1">
        <f t="shared" si="11"/>
        <v>255.35586805555556</v>
      </c>
      <c r="H22" s="1">
        <f t="shared" si="11"/>
        <v>298.96401466049383</v>
      </c>
      <c r="I22" s="1">
        <f t="shared" si="11"/>
        <v>342.5721612654321</v>
      </c>
      <c r="J22" s="1">
        <f t="shared" si="11"/>
        <v>386.16359336419754</v>
      </c>
      <c r="K22" s="1">
        <f t="shared" si="11"/>
        <v>429.75502546296298</v>
      </c>
      <c r="L22" s="1">
        <f t="shared" si="11"/>
        <v>473.33810030864197</v>
      </c>
      <c r="M22" s="1">
        <f t="shared" si="11"/>
        <v>516.92117515432096</v>
      </c>
      <c r="N22" s="1">
        <f t="shared" si="11"/>
        <v>560.48753549382718</v>
      </c>
      <c r="O22" s="1">
        <f t="shared" si="11"/>
        <v>595.22696527777782</v>
      </c>
      <c r="P22" s="1">
        <f t="shared" si="11"/>
        <v>627.22020138888888</v>
      </c>
      <c r="Q22" s="1">
        <f t="shared" si="11"/>
        <v>633.28046373456789</v>
      </c>
      <c r="R22" s="1">
        <f t="shared" si="11"/>
        <v>650.74712268518522</v>
      </c>
      <c r="S22" s="1">
        <f t="shared" si="11"/>
        <v>668.21378163580243</v>
      </c>
      <c r="T22" s="1">
        <f t="shared" si="11"/>
        <v>685.68044058641976</v>
      </c>
      <c r="U22" s="1">
        <f t="shared" si="11"/>
        <v>703.13874228395059</v>
      </c>
      <c r="V22" s="1">
        <f t="shared" si="11"/>
        <v>720.59704398148153</v>
      </c>
      <c r="W22" s="1">
        <f t="shared" si="11"/>
        <v>738.03863117283947</v>
      </c>
      <c r="X22" s="1">
        <f t="shared" si="11"/>
        <v>755.48439699074072</v>
      </c>
      <c r="Y22" s="1">
        <f t="shared" si="11"/>
        <v>772.93016280864197</v>
      </c>
      <c r="Z22" s="1">
        <f t="shared" si="11"/>
        <v>790.37592862654321</v>
      </c>
      <c r="AA22" s="1">
        <f t="shared" ref="AA22:AL22" si="12">AA20/(30*24*60*60)</f>
        <v>808.25159143518522</v>
      </c>
      <c r="AB22" s="1">
        <f t="shared" si="12"/>
        <v>823.64281018518523</v>
      </c>
      <c r="AC22" s="1">
        <f t="shared" si="12"/>
        <v>828.81319212962967</v>
      </c>
      <c r="AD22" s="1">
        <f t="shared" si="12"/>
        <v>841.61775733024695</v>
      </c>
      <c r="AE22" s="1">
        <f t="shared" si="12"/>
        <v>854.42232253086422</v>
      </c>
      <c r="AF22" s="1">
        <f t="shared" si="12"/>
        <v>867.2268877314815</v>
      </c>
      <c r="AG22" s="1">
        <f t="shared" si="12"/>
        <v>880.03563194444439</v>
      </c>
      <c r="AH22" s="1">
        <f t="shared" si="12"/>
        <v>892.84855439814817</v>
      </c>
      <c r="AI22" s="1">
        <f t="shared" si="12"/>
        <v>905.66147685185183</v>
      </c>
      <c r="AJ22" s="1">
        <f t="shared" si="12"/>
        <v>918.45914737654323</v>
      </c>
      <c r="AK22" s="1">
        <f t="shared" si="12"/>
        <v>931.25681828703705</v>
      </c>
      <c r="AL22" s="1">
        <f t="shared" si="12"/>
        <v>944.05448881172845</v>
      </c>
    </row>
    <row r="24" spans="1:38" hidden="1">
      <c r="A24" t="s">
        <v>104</v>
      </c>
      <c r="B24" s="10">
        <v>0</v>
      </c>
      <c r="O24" s="11"/>
      <c r="P24" s="11"/>
      <c r="Z24" s="1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workbookViewId="0">
      <selection sqref="A1:D1"/>
    </sheetView>
  </sheetViews>
  <sheetFormatPr defaultRowHeight="15"/>
  <cols>
    <col min="1" max="1" width="59.625" style="14" customWidth="1"/>
    <col min="2" max="2" width="21.25" style="14" bestFit="1" customWidth="1"/>
    <col min="3" max="3" width="14.5" style="14" customWidth="1"/>
    <col min="4" max="4" width="9" style="14"/>
    <col min="5" max="5" width="11" style="14" bestFit="1" customWidth="1"/>
    <col min="6" max="16384" width="9" style="14"/>
  </cols>
  <sheetData>
    <row r="1" spans="1:5">
      <c r="A1" s="51" t="s">
        <v>89</v>
      </c>
      <c r="B1" s="51"/>
      <c r="C1" s="51"/>
      <c r="D1" s="51"/>
      <c r="E1" s="41"/>
    </row>
    <row r="3" spans="1:5" ht="15.75">
      <c r="A3" s="29" t="s">
        <v>73</v>
      </c>
      <c r="B3" s="37">
        <f>'Reference Data'!B15</f>
        <v>20000000</v>
      </c>
      <c r="C3" s="35"/>
    </row>
    <row r="4" spans="1:5">
      <c r="A4" s="31" t="s">
        <v>72</v>
      </c>
      <c r="B4" s="40">
        <f>MAX('Transaction Details'!C3:AL3)</f>
        <v>112962.29499999995</v>
      </c>
    </row>
    <row r="6" spans="1:5">
      <c r="B6" s="29" t="s">
        <v>88</v>
      </c>
      <c r="C6" s="29" t="s">
        <v>87</v>
      </c>
    </row>
    <row r="7" spans="1:5" ht="15.75">
      <c r="A7" s="31" t="s">
        <v>86</v>
      </c>
      <c r="B7" s="30">
        <f>B3*'Reference Data'!B3</f>
        <v>1400000000</v>
      </c>
      <c r="C7" s="35">
        <f>(B7*'Reference Data'!$B$8*'Reference Data'!$B$9)/(5*60)</f>
        <v>14000</v>
      </c>
      <c r="E7" s="35"/>
    </row>
    <row r="8" spans="1:5" ht="15.75">
      <c r="A8" s="31" t="s">
        <v>85</v>
      </c>
      <c r="B8" s="30">
        <f>B3*'Reference Data'!B4</f>
        <v>600000000</v>
      </c>
      <c r="C8" s="35">
        <f>(B8*'Reference Data'!$B$8*'Reference Data'!$B$9)/(5*60)</f>
        <v>6000</v>
      </c>
    </row>
    <row r="9" spans="1:5" ht="15.75">
      <c r="A9" s="31" t="s">
        <v>101</v>
      </c>
      <c r="B9" s="49" t="s">
        <v>99</v>
      </c>
      <c r="C9" s="35">
        <f>'Reference Data'!B13</f>
        <v>3500</v>
      </c>
    </row>
    <row r="10" spans="1:5" ht="15.75">
      <c r="A10" s="31" t="s">
        <v>102</v>
      </c>
      <c r="B10" s="39">
        <f>'Reference Data'!B20</f>
        <v>13685760000000</v>
      </c>
      <c r="C10" s="37">
        <f>B10/(30*24*60*60)</f>
        <v>5280000</v>
      </c>
    </row>
    <row r="11" spans="1:5" ht="15.75">
      <c r="A11" s="31"/>
      <c r="B11" s="38"/>
    </row>
    <row r="12" spans="1:5" ht="15.75">
      <c r="A12" s="31" t="s">
        <v>84</v>
      </c>
      <c r="B12" s="30">
        <f>B4*'Reference Data'!B3</f>
        <v>7907360.6499999966</v>
      </c>
      <c r="C12" s="14">
        <f>(B12*'Reference Data'!$B$8*'Reference Data'!$B$9)/(5*60)</f>
        <v>79.073606499999968</v>
      </c>
    </row>
    <row r="13" spans="1:5" ht="15.75">
      <c r="A13" s="31" t="s">
        <v>83</v>
      </c>
      <c r="B13" s="37">
        <f>B4*'Reference Data'!B4</f>
        <v>3388868.8499999987</v>
      </c>
      <c r="C13" s="14">
        <f>(B13*'Reference Data'!$B$8*'Reference Data'!$B$9)/(5*60)</f>
        <v>33.888688499999986</v>
      </c>
    </row>
    <row r="14" spans="1:5">
      <c r="A14" s="31" t="s">
        <v>98</v>
      </c>
      <c r="B14" s="50" t="s">
        <v>99</v>
      </c>
      <c r="C14" s="34">
        <f>B4/B3*'Reference Data'!B13</f>
        <v>19.768401624999992</v>
      </c>
    </row>
    <row r="15" spans="1:5" ht="15.75">
      <c r="A15" s="31" t="s">
        <v>82</v>
      </c>
      <c r="B15" s="35">
        <f>B4*'Reference Data'!B5</f>
        <v>2446989234.289999</v>
      </c>
      <c r="C15" s="36">
        <f>(B15*'Reference Data'!B10*'Reference Data'!B11)/(5*60)</f>
        <v>1305.0609249546662</v>
      </c>
    </row>
    <row r="16" spans="1:5">
      <c r="A16" s="31" t="s">
        <v>81</v>
      </c>
      <c r="B16" s="35">
        <f>B15*10</f>
        <v>24469892342.89999</v>
      </c>
      <c r="C16" s="34">
        <f>C15*10</f>
        <v>13050.609249546662</v>
      </c>
    </row>
    <row r="18" spans="1:3">
      <c r="A18" s="31" t="s">
        <v>80</v>
      </c>
      <c r="B18" s="33">
        <f>B12/B7</f>
        <v>5.648114749999998E-3</v>
      </c>
      <c r="C18" s="32" t="s">
        <v>76</v>
      </c>
    </row>
    <row r="19" spans="1:3">
      <c r="A19" s="31" t="s">
        <v>79</v>
      </c>
      <c r="B19" s="33">
        <f>B13/B8</f>
        <v>5.648114749999998E-3</v>
      </c>
      <c r="C19" s="32" t="s">
        <v>76</v>
      </c>
    </row>
    <row r="20" spans="1:3">
      <c r="A20" s="31" t="s">
        <v>100</v>
      </c>
      <c r="B20" s="33">
        <f>C14/C9</f>
        <v>5.648114749999998E-3</v>
      </c>
      <c r="C20" s="32" t="s">
        <v>76</v>
      </c>
    </row>
    <row r="21" spans="1:3" ht="15.75">
      <c r="A21" s="31" t="s">
        <v>78</v>
      </c>
      <c r="B21" s="28">
        <f>B15/B10</f>
        <v>1.7879819858670611E-4</v>
      </c>
    </row>
    <row r="22" spans="1:3">
      <c r="A22" s="31" t="s">
        <v>77</v>
      </c>
      <c r="B22" s="33">
        <f>B16/B10</f>
        <v>1.7879819858670611E-3</v>
      </c>
      <c r="C22" s="32" t="s">
        <v>76</v>
      </c>
    </row>
    <row r="25" spans="1:3">
      <c r="A25" s="31" t="s">
        <v>103</v>
      </c>
    </row>
    <row r="27" spans="1:3">
      <c r="A27" s="29" t="s">
        <v>75</v>
      </c>
    </row>
  </sheetData>
  <mergeCells count="1">
    <mergeCell ref="A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3"/>
  <sheetViews>
    <sheetView workbookViewId="0">
      <selection sqref="A1:E1"/>
    </sheetView>
  </sheetViews>
  <sheetFormatPr defaultRowHeight="15.75"/>
  <cols>
    <col min="1" max="1" width="41.5" style="14" bestFit="1" customWidth="1"/>
    <col min="2" max="2" width="11.125" style="14" bestFit="1" customWidth="1"/>
    <col min="3" max="3" width="5.25" style="15" bestFit="1" customWidth="1"/>
    <col min="4" max="4" width="10.375" style="15" bestFit="1" customWidth="1"/>
    <col min="5" max="5" width="12.125" style="14" bestFit="1" customWidth="1"/>
    <col min="6" max="16384" width="9" style="14"/>
  </cols>
  <sheetData>
    <row r="1" spans="1:5" ht="15">
      <c r="A1" s="51" t="s">
        <v>74</v>
      </c>
      <c r="B1" s="51"/>
      <c r="C1" s="51"/>
      <c r="D1" s="51"/>
      <c r="E1" s="51"/>
    </row>
    <row r="3" spans="1:5">
      <c r="A3" s="29" t="s">
        <v>96</v>
      </c>
      <c r="B3" s="30">
        <f>'Reference Data'!B16</f>
        <v>50000000</v>
      </c>
    </row>
    <row r="4" spans="1:5">
      <c r="A4" s="31" t="s">
        <v>72</v>
      </c>
      <c r="B4" s="40">
        <f>MAX('Transaction Details'!C3:AL3)</f>
        <v>112962.29499999995</v>
      </c>
    </row>
    <row r="5" spans="1:5">
      <c r="A5" s="29" t="s">
        <v>71</v>
      </c>
      <c r="B5" s="28">
        <f>E53/D53</f>
        <v>2.2592458999999999E-3</v>
      </c>
    </row>
    <row r="7" spans="1:5" ht="45.75" customHeight="1">
      <c r="A7" s="53" t="s">
        <v>70</v>
      </c>
      <c r="B7" s="53" t="s">
        <v>69</v>
      </c>
      <c r="C7" s="52" t="s">
        <v>68</v>
      </c>
      <c r="D7" s="52"/>
      <c r="E7" s="27" t="s">
        <v>67</v>
      </c>
    </row>
    <row r="8" spans="1:5" ht="30">
      <c r="A8" s="53"/>
      <c r="B8" s="53"/>
      <c r="C8" s="26" t="s">
        <v>66</v>
      </c>
      <c r="D8" s="25" t="s">
        <v>65</v>
      </c>
      <c r="E8" s="25" t="s">
        <v>65</v>
      </c>
    </row>
    <row r="9" spans="1:5">
      <c r="A9" s="23" t="s">
        <v>64</v>
      </c>
      <c r="B9" s="19"/>
      <c r="C9" s="18"/>
      <c r="D9" s="18"/>
      <c r="E9" s="19"/>
    </row>
    <row r="10" spans="1:5">
      <c r="A10" s="19" t="s">
        <v>63</v>
      </c>
      <c r="B10" s="19">
        <v>1</v>
      </c>
      <c r="C10" s="18">
        <v>0.3</v>
      </c>
      <c r="D10" s="22">
        <f>C10*'Reference Data'!$B$18*B10</f>
        <v>72</v>
      </c>
      <c r="E10" s="21">
        <f>D10*($B$4/$B$3)</f>
        <v>0.16266570479999992</v>
      </c>
    </row>
    <row r="11" spans="1:5">
      <c r="A11" s="19" t="s">
        <v>62</v>
      </c>
      <c r="B11" s="19">
        <v>1</v>
      </c>
      <c r="C11" s="18">
        <v>0.5</v>
      </c>
      <c r="D11" s="22">
        <f>C11*'Reference Data'!$B$18*B11</f>
        <v>120</v>
      </c>
      <c r="E11" s="21">
        <f t="shared" ref="E11:E51" si="0">D11*($B$4/$B$3)</f>
        <v>0.27110950799999989</v>
      </c>
    </row>
    <row r="12" spans="1:5">
      <c r="A12" s="19" t="s">
        <v>61</v>
      </c>
      <c r="B12" s="19">
        <v>1</v>
      </c>
      <c r="C12" s="18">
        <v>0.7</v>
      </c>
      <c r="D12" s="22">
        <f>C12*'Reference Data'!$B$18*B12</f>
        <v>168</v>
      </c>
      <c r="E12" s="21">
        <f t="shared" si="0"/>
        <v>0.37955331119999985</v>
      </c>
    </row>
    <row r="13" spans="1:5">
      <c r="A13" s="19" t="s">
        <v>60</v>
      </c>
      <c r="B13" s="19">
        <v>1</v>
      </c>
      <c r="C13" s="18">
        <v>0.5</v>
      </c>
      <c r="D13" s="22">
        <f>C13*'Reference Data'!$B$18*B13</f>
        <v>120</v>
      </c>
      <c r="E13" s="21">
        <f t="shared" si="0"/>
        <v>0.27110950799999989</v>
      </c>
    </row>
    <row r="14" spans="1:5">
      <c r="A14" s="23" t="s">
        <v>59</v>
      </c>
      <c r="B14" s="19"/>
      <c r="C14" s="18"/>
      <c r="D14" s="22"/>
      <c r="E14" s="21"/>
    </row>
    <row r="15" spans="1:5">
      <c r="A15" s="19" t="s">
        <v>58</v>
      </c>
      <c r="B15" s="19">
        <v>1</v>
      </c>
      <c r="C15" s="18">
        <v>1</v>
      </c>
      <c r="D15" s="22">
        <f>C15*'Reference Data'!$B$18*B15</f>
        <v>240</v>
      </c>
      <c r="E15" s="21">
        <f t="shared" si="0"/>
        <v>0.54221901599999978</v>
      </c>
    </row>
    <row r="16" spans="1:5">
      <c r="A16" s="19" t="s">
        <v>57</v>
      </c>
      <c r="B16" s="19">
        <v>3</v>
      </c>
      <c r="C16" s="18">
        <v>1</v>
      </c>
      <c r="D16" s="22">
        <f>C16*'Reference Data'!$B$18*B16</f>
        <v>720</v>
      </c>
      <c r="E16" s="21">
        <f t="shared" si="0"/>
        <v>1.6266570479999993</v>
      </c>
    </row>
    <row r="17" spans="1:5">
      <c r="A17" s="23" t="s">
        <v>56</v>
      </c>
      <c r="B17" s="19"/>
      <c r="C17" s="18"/>
      <c r="D17" s="22"/>
      <c r="E17" s="21"/>
    </row>
    <row r="18" spans="1:5">
      <c r="A18" s="19" t="s">
        <v>55</v>
      </c>
      <c r="B18" s="19">
        <v>1</v>
      </c>
      <c r="C18" s="18">
        <v>1</v>
      </c>
      <c r="D18" s="22">
        <f>C18*'Reference Data'!$B$18*B18</f>
        <v>240</v>
      </c>
      <c r="E18" s="21">
        <f t="shared" si="0"/>
        <v>0.54221901599999978</v>
      </c>
    </row>
    <row r="19" spans="1:5">
      <c r="A19" s="19" t="s">
        <v>54</v>
      </c>
      <c r="B19" s="19">
        <v>1</v>
      </c>
      <c r="C19" s="18">
        <v>1</v>
      </c>
      <c r="D19" s="22">
        <f>C19*'Reference Data'!$B$18*B19</f>
        <v>240</v>
      </c>
      <c r="E19" s="21">
        <f t="shared" si="0"/>
        <v>0.54221901599999978</v>
      </c>
    </row>
    <row r="20" spans="1:5">
      <c r="A20" s="19" t="s">
        <v>53</v>
      </c>
      <c r="B20" s="19">
        <v>2</v>
      </c>
      <c r="C20" s="18">
        <v>1</v>
      </c>
      <c r="D20" s="22">
        <f>C20*'Reference Data'!$B$18*B20</f>
        <v>480</v>
      </c>
      <c r="E20" s="21">
        <f t="shared" si="0"/>
        <v>1.0844380319999996</v>
      </c>
    </row>
    <row r="21" spans="1:5">
      <c r="A21" s="23" t="s">
        <v>52</v>
      </c>
      <c r="B21" s="19"/>
      <c r="C21" s="18"/>
      <c r="D21" s="22"/>
      <c r="E21" s="21"/>
    </row>
    <row r="22" spans="1:5">
      <c r="A22" s="19" t="s">
        <v>51</v>
      </c>
      <c r="B22" s="19">
        <v>1</v>
      </c>
      <c r="C22" s="18">
        <v>0.25</v>
      </c>
      <c r="D22" s="22">
        <f>C22*'Reference Data'!$B$18*B22</f>
        <v>60</v>
      </c>
      <c r="E22" s="21">
        <f t="shared" si="0"/>
        <v>0.13555475399999994</v>
      </c>
    </row>
    <row r="23" spans="1:5">
      <c r="A23" s="19" t="s">
        <v>50</v>
      </c>
      <c r="B23" s="19">
        <v>1</v>
      </c>
      <c r="C23" s="18">
        <v>0.5</v>
      </c>
      <c r="D23" s="22">
        <f>C23*'Reference Data'!$B$18*B23</f>
        <v>120</v>
      </c>
      <c r="E23" s="21">
        <f t="shared" si="0"/>
        <v>0.27110950799999989</v>
      </c>
    </row>
    <row r="24" spans="1:5">
      <c r="A24" s="19" t="s">
        <v>49</v>
      </c>
      <c r="B24" s="19">
        <v>1</v>
      </c>
      <c r="C24" s="18">
        <v>0.5</v>
      </c>
      <c r="D24" s="22">
        <f>C24*'Reference Data'!$B$18*B24</f>
        <v>120</v>
      </c>
      <c r="E24" s="21">
        <f t="shared" si="0"/>
        <v>0.27110950799999989</v>
      </c>
    </row>
    <row r="25" spans="1:5">
      <c r="A25" s="19" t="s">
        <v>48</v>
      </c>
      <c r="B25" s="19">
        <v>4</v>
      </c>
      <c r="C25" s="18">
        <v>1</v>
      </c>
      <c r="D25" s="22">
        <f>C25*'Reference Data'!$B$18*B25</f>
        <v>960</v>
      </c>
      <c r="E25" s="21">
        <f t="shared" si="0"/>
        <v>2.1688760639999991</v>
      </c>
    </row>
    <row r="26" spans="1:5">
      <c r="A26" s="23" t="s">
        <v>47</v>
      </c>
      <c r="B26" s="19"/>
      <c r="C26" s="18"/>
      <c r="D26" s="22"/>
      <c r="E26" s="21"/>
    </row>
    <row r="27" spans="1:5">
      <c r="A27" s="19" t="s">
        <v>46</v>
      </c>
      <c r="B27" s="19">
        <v>1</v>
      </c>
      <c r="C27" s="18">
        <v>1</v>
      </c>
      <c r="D27" s="22">
        <f>C27*'Reference Data'!$B$18*B27</f>
        <v>240</v>
      </c>
      <c r="E27" s="21">
        <f t="shared" si="0"/>
        <v>0.54221901599999978</v>
      </c>
    </row>
    <row r="28" spans="1:5">
      <c r="A28" s="24" t="s">
        <v>45</v>
      </c>
      <c r="B28" s="19"/>
      <c r="C28" s="18"/>
      <c r="D28" s="22"/>
      <c r="E28" s="21"/>
    </row>
    <row r="29" spans="1:5">
      <c r="A29" s="19" t="s">
        <v>44</v>
      </c>
      <c r="B29" s="19">
        <v>1</v>
      </c>
      <c r="C29" s="18">
        <v>1</v>
      </c>
      <c r="D29" s="22">
        <f>C29*'Reference Data'!$B$18*B29</f>
        <v>240</v>
      </c>
      <c r="E29" s="21">
        <f t="shared" si="0"/>
        <v>0.54221901599999978</v>
      </c>
    </row>
    <row r="30" spans="1:5">
      <c r="A30" s="19" t="s">
        <v>43</v>
      </c>
      <c r="B30" s="19">
        <v>8</v>
      </c>
      <c r="C30" s="18">
        <v>1</v>
      </c>
      <c r="D30" s="22">
        <f>C30*'Reference Data'!$B$18*B30</f>
        <v>1920</v>
      </c>
      <c r="E30" s="21">
        <f t="shared" si="0"/>
        <v>4.3377521279999982</v>
      </c>
    </row>
    <row r="31" spans="1:5">
      <c r="A31" s="19" t="s">
        <v>42</v>
      </c>
      <c r="B31" s="19">
        <v>1</v>
      </c>
      <c r="C31" s="18">
        <v>1</v>
      </c>
      <c r="D31" s="22">
        <f>C31*'Reference Data'!$B$18*B31</f>
        <v>240</v>
      </c>
      <c r="E31" s="21">
        <f t="shared" si="0"/>
        <v>0.54221901599999978</v>
      </c>
    </row>
    <row r="32" spans="1:5">
      <c r="A32" s="19" t="s">
        <v>41</v>
      </c>
      <c r="B32" s="19">
        <v>4</v>
      </c>
      <c r="C32" s="18">
        <v>1</v>
      </c>
      <c r="D32" s="22">
        <f>C32*'Reference Data'!$B$18*B32</f>
        <v>960</v>
      </c>
      <c r="E32" s="21">
        <f t="shared" si="0"/>
        <v>2.1688760639999991</v>
      </c>
    </row>
    <row r="33" spans="1:5">
      <c r="A33" s="24" t="s">
        <v>40</v>
      </c>
      <c r="B33" s="19"/>
      <c r="C33" s="18"/>
      <c r="D33" s="22"/>
      <c r="E33" s="21"/>
    </row>
    <row r="34" spans="1:5">
      <c r="A34" s="19" t="s">
        <v>39</v>
      </c>
      <c r="B34" s="19">
        <v>1</v>
      </c>
      <c r="C34" s="18">
        <v>1</v>
      </c>
      <c r="D34" s="22">
        <f>C34*'Reference Data'!$B$18*B34</f>
        <v>240</v>
      </c>
      <c r="E34" s="21">
        <f t="shared" si="0"/>
        <v>0.54221901599999978</v>
      </c>
    </row>
    <row r="35" spans="1:5">
      <c r="A35" s="19" t="s">
        <v>36</v>
      </c>
      <c r="B35" s="19">
        <v>2</v>
      </c>
      <c r="C35" s="18">
        <v>1</v>
      </c>
      <c r="D35" s="22">
        <f>C35*'Reference Data'!$B$18*B35</f>
        <v>480</v>
      </c>
      <c r="E35" s="21">
        <f t="shared" si="0"/>
        <v>1.0844380319999996</v>
      </c>
    </row>
    <row r="36" spans="1:5">
      <c r="A36" s="19" t="s">
        <v>35</v>
      </c>
      <c r="B36" s="19">
        <v>2</v>
      </c>
      <c r="C36" s="18">
        <v>1</v>
      </c>
      <c r="D36" s="22">
        <f>C36*'Reference Data'!$B$18*B36</f>
        <v>480</v>
      </c>
      <c r="E36" s="21">
        <f t="shared" si="0"/>
        <v>1.0844380319999996</v>
      </c>
    </row>
    <row r="37" spans="1:5">
      <c r="A37" s="19" t="s">
        <v>34</v>
      </c>
      <c r="B37" s="19">
        <v>2</v>
      </c>
      <c r="C37" s="18">
        <v>1</v>
      </c>
      <c r="D37" s="22">
        <f>C37*'Reference Data'!$B$18*B37</f>
        <v>480</v>
      </c>
      <c r="E37" s="21">
        <f t="shared" si="0"/>
        <v>1.0844380319999996</v>
      </c>
    </row>
    <row r="38" spans="1:5">
      <c r="A38" s="19" t="s">
        <v>38</v>
      </c>
      <c r="B38" s="19"/>
      <c r="C38" s="18"/>
      <c r="D38" s="22"/>
      <c r="E38" s="21"/>
    </row>
    <row r="39" spans="1:5">
      <c r="A39" s="19" t="s">
        <v>37</v>
      </c>
      <c r="B39" s="19">
        <v>1</v>
      </c>
      <c r="C39" s="18">
        <v>1</v>
      </c>
      <c r="D39" s="22">
        <f>C39*'Reference Data'!$B$18*B39</f>
        <v>240</v>
      </c>
      <c r="E39" s="21">
        <f t="shared" si="0"/>
        <v>0.54221901599999978</v>
      </c>
    </row>
    <row r="40" spans="1:5">
      <c r="A40" s="19" t="s">
        <v>36</v>
      </c>
      <c r="B40" s="19">
        <v>2</v>
      </c>
      <c r="C40" s="18">
        <v>1</v>
      </c>
      <c r="D40" s="22">
        <f>C40*'Reference Data'!$B$18*B40</f>
        <v>480</v>
      </c>
      <c r="E40" s="21">
        <f t="shared" si="0"/>
        <v>1.0844380319999996</v>
      </c>
    </row>
    <row r="41" spans="1:5">
      <c r="A41" s="19" t="s">
        <v>35</v>
      </c>
      <c r="B41" s="19">
        <v>1</v>
      </c>
      <c r="C41" s="18">
        <v>1</v>
      </c>
      <c r="D41" s="22">
        <f>C41*'Reference Data'!$B$18*B41</f>
        <v>240</v>
      </c>
      <c r="E41" s="21">
        <f t="shared" si="0"/>
        <v>0.54221901599999978</v>
      </c>
    </row>
    <row r="42" spans="1:5">
      <c r="A42" s="19" t="s">
        <v>34</v>
      </c>
      <c r="B42" s="19">
        <v>1</v>
      </c>
      <c r="C42" s="18">
        <v>1</v>
      </c>
      <c r="D42" s="22">
        <f>C42*'Reference Data'!$B$18*B42</f>
        <v>240</v>
      </c>
      <c r="E42" s="21">
        <f t="shared" si="0"/>
        <v>0.54221901599999978</v>
      </c>
    </row>
    <row r="43" spans="1:5">
      <c r="A43" s="23" t="s">
        <v>33</v>
      </c>
      <c r="B43" s="19"/>
      <c r="C43" s="18"/>
      <c r="D43" s="22"/>
      <c r="E43" s="21"/>
    </row>
    <row r="44" spans="1:5">
      <c r="A44" s="19" t="s">
        <v>32</v>
      </c>
      <c r="B44" s="19">
        <v>1</v>
      </c>
      <c r="C44" s="18">
        <v>0.5</v>
      </c>
      <c r="D44" s="22">
        <f>C44*'Reference Data'!$B$18*B44</f>
        <v>120</v>
      </c>
      <c r="E44" s="21">
        <f t="shared" si="0"/>
        <v>0.27110950799999989</v>
      </c>
    </row>
    <row r="45" spans="1:5">
      <c r="A45" s="19" t="s">
        <v>31</v>
      </c>
      <c r="B45" s="19">
        <v>2</v>
      </c>
      <c r="C45" s="18">
        <v>0.5</v>
      </c>
      <c r="D45" s="22">
        <f>C45*'Reference Data'!$B$18*B45</f>
        <v>240</v>
      </c>
      <c r="E45" s="21">
        <f t="shared" si="0"/>
        <v>0.54221901599999978</v>
      </c>
    </row>
    <row r="46" spans="1:5">
      <c r="A46" s="19" t="s">
        <v>30</v>
      </c>
      <c r="B46" s="19">
        <v>6</v>
      </c>
      <c r="C46" s="18">
        <v>0.5</v>
      </c>
      <c r="D46" s="22">
        <f>C46*'Reference Data'!$B$18*B46</f>
        <v>720</v>
      </c>
      <c r="E46" s="21">
        <f t="shared" si="0"/>
        <v>1.6266570479999993</v>
      </c>
    </row>
    <row r="47" spans="1:5">
      <c r="A47" s="19" t="s">
        <v>29</v>
      </c>
      <c r="B47" s="19">
        <v>2</v>
      </c>
      <c r="C47" s="18">
        <v>0.5</v>
      </c>
      <c r="D47" s="22">
        <f>C47*'Reference Data'!$B$18*B47</f>
        <v>240</v>
      </c>
      <c r="E47" s="21">
        <f t="shared" si="0"/>
        <v>0.54221901599999978</v>
      </c>
    </row>
    <row r="48" spans="1:5">
      <c r="A48" s="23" t="s">
        <v>28</v>
      </c>
      <c r="B48" s="19"/>
      <c r="C48" s="18"/>
      <c r="D48" s="22"/>
      <c r="E48" s="21"/>
    </row>
    <row r="49" spans="1:5">
      <c r="A49" s="19" t="s">
        <v>27</v>
      </c>
      <c r="B49" s="19">
        <v>1</v>
      </c>
      <c r="C49" s="18">
        <v>1</v>
      </c>
      <c r="D49" s="22">
        <f>C49*'Reference Data'!$B$18*B49</f>
        <v>240</v>
      </c>
      <c r="E49" s="21">
        <f t="shared" si="0"/>
        <v>0.54221901599999978</v>
      </c>
    </row>
    <row r="50" spans="1:5">
      <c r="A50" s="19" t="s">
        <v>26</v>
      </c>
      <c r="B50" s="19">
        <v>1</v>
      </c>
      <c r="C50" s="18">
        <v>1</v>
      </c>
      <c r="D50" s="22">
        <f>C50*'Reference Data'!$B$18*B50</f>
        <v>240</v>
      </c>
      <c r="E50" s="21">
        <f t="shared" si="0"/>
        <v>0.54221901599999978</v>
      </c>
    </row>
    <row r="51" spans="1:5">
      <c r="A51" s="19" t="s">
        <v>25</v>
      </c>
      <c r="B51" s="19">
        <v>4</v>
      </c>
      <c r="C51" s="18">
        <v>1</v>
      </c>
      <c r="D51" s="22">
        <f>C51*'Reference Data'!$B$18*B51</f>
        <v>960</v>
      </c>
      <c r="E51" s="21">
        <f t="shared" si="0"/>
        <v>2.1688760639999991</v>
      </c>
    </row>
    <row r="52" spans="1:5">
      <c r="A52" s="19"/>
      <c r="B52" s="19"/>
      <c r="C52" s="18"/>
      <c r="D52" s="22"/>
      <c r="E52" s="21"/>
    </row>
    <row r="53" spans="1:5">
      <c r="A53" s="20" t="s">
        <v>24</v>
      </c>
      <c r="B53" s="19"/>
      <c r="C53" s="18"/>
      <c r="D53" s="17">
        <f>SUM(D9:D51)</f>
        <v>12900</v>
      </c>
      <c r="E53" s="16">
        <f>SUM(E9:E51)</f>
        <v>29.144272109999996</v>
      </c>
    </row>
  </sheetData>
  <mergeCells count="4">
    <mergeCell ref="C7:D7"/>
    <mergeCell ref="B7:B8"/>
    <mergeCell ref="A7:A8"/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workbookViewId="0">
      <selection activeCell="B6" sqref="B6"/>
    </sheetView>
  </sheetViews>
  <sheetFormatPr defaultColWidth="11" defaultRowHeight="15.75"/>
  <cols>
    <col min="1" max="1" width="43.125" bestFit="1" customWidth="1"/>
    <col min="2" max="2" width="16.5" bestFit="1" customWidth="1"/>
    <col min="5" max="5" width="19.5" bestFit="1" customWidth="1"/>
    <col min="6" max="6" width="16.25" bestFit="1" customWidth="1"/>
  </cols>
  <sheetData>
    <row r="1" spans="1:6">
      <c r="A1" t="s">
        <v>2</v>
      </c>
      <c r="B1" s="3">
        <v>2.2799999999999998</v>
      </c>
    </row>
    <row r="2" spans="1:6">
      <c r="A2" t="s">
        <v>1</v>
      </c>
      <c r="B2" s="3">
        <v>3.76</v>
      </c>
    </row>
    <row r="3" spans="1:6">
      <c r="A3" t="s">
        <v>3</v>
      </c>
      <c r="B3" s="3">
        <v>70</v>
      </c>
      <c r="F3" s="2"/>
    </row>
    <row r="4" spans="1:6">
      <c r="A4" t="s">
        <v>4</v>
      </c>
      <c r="B4" s="3">
        <v>30</v>
      </c>
    </row>
    <row r="5" spans="1:6">
      <c r="A5" t="s">
        <v>5</v>
      </c>
      <c r="B5" s="47">
        <v>21662</v>
      </c>
      <c r="F5" s="2"/>
    </row>
    <row r="6" spans="1:6">
      <c r="A6" t="s">
        <v>105</v>
      </c>
      <c r="B6" s="9">
        <v>1</v>
      </c>
      <c r="F6" s="2"/>
    </row>
    <row r="8" spans="1:6">
      <c r="A8" t="s">
        <v>6</v>
      </c>
      <c r="B8" s="4">
        <v>0.06</v>
      </c>
    </row>
    <row r="9" spans="1:6">
      <c r="A9" t="s">
        <v>7</v>
      </c>
      <c r="B9" s="4">
        <v>0.05</v>
      </c>
    </row>
    <row r="10" spans="1:6">
      <c r="A10" t="s">
        <v>8</v>
      </c>
      <c r="B10" s="4">
        <v>0.04</v>
      </c>
    </row>
    <row r="11" spans="1:6">
      <c r="A11" t="s">
        <v>9</v>
      </c>
      <c r="B11" s="8">
        <v>4.0000000000000001E-3</v>
      </c>
    </row>
    <row r="13" spans="1:6">
      <c r="A13" t="s">
        <v>97</v>
      </c>
      <c r="B13" s="48">
        <v>3500</v>
      </c>
    </row>
    <row r="15" spans="1:6">
      <c r="A15" s="42" t="s">
        <v>90</v>
      </c>
      <c r="B15" s="43">
        <v>20000000</v>
      </c>
    </row>
    <row r="16" spans="1:6">
      <c r="A16" s="46" t="s">
        <v>95</v>
      </c>
      <c r="B16" s="43">
        <v>50000000</v>
      </c>
    </row>
    <row r="18" spans="1:2">
      <c r="A18" t="s">
        <v>91</v>
      </c>
      <c r="B18" s="44">
        <v>240</v>
      </c>
    </row>
    <row r="20" spans="1:2">
      <c r="A20" t="s">
        <v>94</v>
      </c>
      <c r="B20" s="45">
        <v>13685760000000</v>
      </c>
    </row>
  </sheetData>
  <customSheetViews>
    <customSheetView guid="{AA57F53F-F018-45C7-BB53-E7D408712C93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2313BBD9-5EBB-40F7-9B48-113B2C561A8A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BBF56B5C-AB69-454B-80E1-9D193A01A6EA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D99ECB47-4399-42F6-9B77-885DA9F4083B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5CDA1519-9BC4-431C-A804-8C8BCA6F7D6F}">
      <selection activeCell="B10" sqref="B10"/>
      <pageMargins left="0.75" right="0.75" top="1" bottom="1" header="0.5" footer="0.5"/>
      <pageSetup paperSize="9" orientation="portrait" horizontalDpi="4294967292" verticalDpi="4294967292"/>
    </customSheetView>
  </customSheetView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Transaction Details</vt:lpstr>
      <vt:lpstr>Registry Resources Allocations</vt:lpstr>
      <vt:lpstr>Staff Resource Allocations</vt:lpstr>
      <vt:lpstr>Reference 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Wright</dc:creator>
  <cp:lastModifiedBy>neha naik</cp:lastModifiedBy>
  <dcterms:created xsi:type="dcterms:W3CDTF">2011-09-26T05:28:14Z</dcterms:created>
  <dcterms:modified xsi:type="dcterms:W3CDTF">2012-04-04T21:53:19Z</dcterms:modified>
</cp:coreProperties>
</file>