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5" yWindow="90" windowWidth="18975" windowHeight="10080" tabRatio="847"/>
  </bookViews>
  <sheets>
    <sheet name="Transaction Details" sheetId="13" r:id="rId1"/>
    <sheet name="Registry Resources Allocations" sheetId="15" r:id="rId2"/>
    <sheet name="Staff Resource Allocations" sheetId="14" r:id="rId3"/>
    <sheet name="Reference Data" sheetId="11" r:id="rId4"/>
  </sheets>
  <definedNames>
    <definedName name="Fixed_Variable">#REF!</definedName>
    <definedName name="Yes_No">#REF!</definedName>
  </definedNames>
  <calcPr calcId="124519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" i="15"/>
  <c r="B4" i="14"/>
  <c r="C20" i="13" l="1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AB20"/>
  <c r="AC20"/>
  <c r="AD20"/>
  <c r="AE20"/>
  <c r="AF20"/>
  <c r="AG20"/>
  <c r="AH20"/>
  <c r="AI20"/>
  <c r="AJ20"/>
  <c r="AK20"/>
  <c r="AL20"/>
  <c r="B20"/>
  <c r="AA5" l="1"/>
  <c r="AB5"/>
  <c r="AC5"/>
  <c r="AD5"/>
  <c r="AE5"/>
  <c r="AF5"/>
  <c r="AG5"/>
  <c r="AH5"/>
  <c r="AI5"/>
  <c r="AJ5"/>
  <c r="AK5"/>
  <c r="AL5"/>
  <c r="AA6"/>
  <c r="AB6"/>
  <c r="AC6"/>
  <c r="AD6"/>
  <c r="AE6"/>
  <c r="AF6"/>
  <c r="AG6"/>
  <c r="AH6"/>
  <c r="AI6"/>
  <c r="AJ6"/>
  <c r="AK6"/>
  <c r="AL6"/>
  <c r="AA12"/>
  <c r="AA13" s="1"/>
  <c r="AB12"/>
  <c r="AB13" s="1"/>
  <c r="AC12"/>
  <c r="AC13" s="1"/>
  <c r="AD12"/>
  <c r="AD13" s="1"/>
  <c r="AE12"/>
  <c r="AE14" s="1"/>
  <c r="AF12"/>
  <c r="AF14" s="1"/>
  <c r="AG12"/>
  <c r="AG14" s="1"/>
  <c r="AH12"/>
  <c r="AH13" s="1"/>
  <c r="AI12"/>
  <c r="AI13" s="1"/>
  <c r="AJ12"/>
  <c r="AJ13" s="1"/>
  <c r="AK12"/>
  <c r="AK13" s="1"/>
  <c r="AL12"/>
  <c r="AL13" s="1"/>
  <c r="AF13"/>
  <c r="AA16"/>
  <c r="AA17" s="1"/>
  <c r="AB16"/>
  <c r="AB17" s="1"/>
  <c r="AC16"/>
  <c r="AC17" s="1"/>
  <c r="AD16"/>
  <c r="AD17" s="1"/>
  <c r="AE16"/>
  <c r="AE18" s="1"/>
  <c r="AF16"/>
  <c r="AF18" s="1"/>
  <c r="AG16"/>
  <c r="AG17" s="1"/>
  <c r="AH16"/>
  <c r="AH18" s="1"/>
  <c r="AI16"/>
  <c r="AI18" s="1"/>
  <c r="AJ16"/>
  <c r="AJ18" s="1"/>
  <c r="AK16"/>
  <c r="AK17" s="1"/>
  <c r="AL16"/>
  <c r="AL17" s="1"/>
  <c r="AE17"/>
  <c r="AA21"/>
  <c r="AB22"/>
  <c r="AC21"/>
  <c r="AD22"/>
  <c r="AE21"/>
  <c r="AF22"/>
  <c r="AG22"/>
  <c r="AH22"/>
  <c r="AI21"/>
  <c r="AJ21"/>
  <c r="AK21"/>
  <c r="AL21"/>
  <c r="AH21"/>
  <c r="AC22"/>
  <c r="AA14" l="1"/>
  <c r="AE13"/>
  <c r="AJ14"/>
  <c r="AG21"/>
  <c r="AC18"/>
  <c r="AJ22"/>
  <c r="AF21"/>
  <c r="AI22"/>
  <c r="AH14"/>
  <c r="AD14"/>
  <c r="AC14"/>
  <c r="AK22"/>
  <c r="AD21"/>
  <c r="AH17"/>
  <c r="AI17"/>
  <c r="AL18"/>
  <c r="AL22"/>
  <c r="AL14"/>
  <c r="AK18"/>
  <c r="AK14"/>
  <c r="AJ17"/>
  <c r="AI14"/>
  <c r="AG13"/>
  <c r="AG18"/>
  <c r="AF17"/>
  <c r="AE22"/>
  <c r="AD18"/>
  <c r="AA18"/>
  <c r="AA22"/>
  <c r="AB18"/>
  <c r="AB21"/>
  <c r="AB14"/>
  <c r="D8"/>
  <c r="P8" s="1"/>
  <c r="D51" i="14"/>
  <c r="D50"/>
  <c r="D49"/>
  <c r="D47"/>
  <c r="E47" s="1"/>
  <c r="D46"/>
  <c r="D45"/>
  <c r="D44"/>
  <c r="D42"/>
  <c r="E42" s="1"/>
  <c r="D41"/>
  <c r="D40"/>
  <c r="D39"/>
  <c r="D37"/>
  <c r="E37" s="1"/>
  <c r="D36"/>
  <c r="D35"/>
  <c r="D34"/>
  <c r="D32"/>
  <c r="E32" s="1"/>
  <c r="D31"/>
  <c r="D30"/>
  <c r="D29"/>
  <c r="D27"/>
  <c r="E27" s="1"/>
  <c r="D25"/>
  <c r="D24"/>
  <c r="D23"/>
  <c r="D22"/>
  <c r="E22" s="1"/>
  <c r="D20"/>
  <c r="D19"/>
  <c r="D18"/>
  <c r="D16"/>
  <c r="E16" s="1"/>
  <c r="D15"/>
  <c r="D13"/>
  <c r="D12"/>
  <c r="D11"/>
  <c r="E11" s="1"/>
  <c r="D10"/>
  <c r="B3"/>
  <c r="B15" i="15"/>
  <c r="B16" s="1"/>
  <c r="B13"/>
  <c r="C13" s="1"/>
  <c r="B12"/>
  <c r="B10"/>
  <c r="C10" s="1"/>
  <c r="C9"/>
  <c r="B3"/>
  <c r="B8" s="1"/>
  <c r="C8" s="1"/>
  <c r="Z22" i="13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Z16"/>
  <c r="Z17" s="1"/>
  <c r="Y16"/>
  <c r="Y17" s="1"/>
  <c r="X16"/>
  <c r="X18" s="1"/>
  <c r="W16"/>
  <c r="W17" s="1"/>
  <c r="V16"/>
  <c r="V17" s="1"/>
  <c r="U16"/>
  <c r="U17" s="1"/>
  <c r="T16"/>
  <c r="T18" s="1"/>
  <c r="S16"/>
  <c r="S17" s="1"/>
  <c r="R16"/>
  <c r="R17" s="1"/>
  <c r="Q16"/>
  <c r="Q17" s="1"/>
  <c r="P16"/>
  <c r="P18" s="1"/>
  <c r="O16"/>
  <c r="O17" s="1"/>
  <c r="N16"/>
  <c r="N17" s="1"/>
  <c r="M16"/>
  <c r="M17" s="1"/>
  <c r="L16"/>
  <c r="L18" s="1"/>
  <c r="K16"/>
  <c r="K17" s="1"/>
  <c r="J16"/>
  <c r="J17" s="1"/>
  <c r="I16"/>
  <c r="I17" s="1"/>
  <c r="H16"/>
  <c r="H18" s="1"/>
  <c r="G16"/>
  <c r="G17" s="1"/>
  <c r="F16"/>
  <c r="F17" s="1"/>
  <c r="E16"/>
  <c r="E17" s="1"/>
  <c r="D16"/>
  <c r="D18" s="1"/>
  <c r="C16"/>
  <c r="B16"/>
  <c r="B17" s="1"/>
  <c r="Z12"/>
  <c r="Z13" s="1"/>
  <c r="Y12"/>
  <c r="Y13" s="1"/>
  <c r="X12"/>
  <c r="X13" s="1"/>
  <c r="W12"/>
  <c r="W14" s="1"/>
  <c r="V12"/>
  <c r="V13" s="1"/>
  <c r="U12"/>
  <c r="U13" s="1"/>
  <c r="T12"/>
  <c r="T13" s="1"/>
  <c r="S12"/>
  <c r="S14" s="1"/>
  <c r="R12"/>
  <c r="R13" s="1"/>
  <c r="Q12"/>
  <c r="Q13" s="1"/>
  <c r="P12"/>
  <c r="P13" s="1"/>
  <c r="O12"/>
  <c r="O14" s="1"/>
  <c r="N12"/>
  <c r="N13" s="1"/>
  <c r="M12"/>
  <c r="M13" s="1"/>
  <c r="L12"/>
  <c r="L13" s="1"/>
  <c r="K12"/>
  <c r="K14" s="1"/>
  <c r="J12"/>
  <c r="J13" s="1"/>
  <c r="I12"/>
  <c r="I13" s="1"/>
  <c r="H12"/>
  <c r="H13" s="1"/>
  <c r="G12"/>
  <c r="G14" s="1"/>
  <c r="F12"/>
  <c r="F13" s="1"/>
  <c r="E12"/>
  <c r="E13" s="1"/>
  <c r="D12"/>
  <c r="D13" s="1"/>
  <c r="C12"/>
  <c r="B12"/>
  <c r="B13" s="1"/>
  <c r="N8"/>
  <c r="M8"/>
  <c r="Y9" s="1"/>
  <c r="L8"/>
  <c r="X9" s="1"/>
  <c r="K8"/>
  <c r="W9" s="1"/>
  <c r="J8"/>
  <c r="I8"/>
  <c r="U9" s="1"/>
  <c r="H8"/>
  <c r="T9" s="1"/>
  <c r="G8"/>
  <c r="S9" s="1"/>
  <c r="F8"/>
  <c r="E8"/>
  <c r="Q9" s="1"/>
  <c r="C8"/>
  <c r="C10" s="1"/>
  <c r="B8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B6"/>
  <c r="Z5"/>
  <c r="Y5"/>
  <c r="X5"/>
  <c r="W5"/>
  <c r="V5"/>
  <c r="U5"/>
  <c r="T5"/>
  <c r="S5"/>
  <c r="R5"/>
  <c r="Q5"/>
  <c r="P5"/>
  <c r="O5"/>
  <c r="N5"/>
  <c r="M5"/>
  <c r="L5"/>
  <c r="K5"/>
  <c r="J5"/>
  <c r="I5"/>
  <c r="H5"/>
  <c r="G5"/>
  <c r="F5"/>
  <c r="E5"/>
  <c r="D5"/>
  <c r="C5"/>
  <c r="B5"/>
  <c r="T8" l="1"/>
  <c r="AF9" s="1"/>
  <c r="AB8"/>
  <c r="AB10" s="1"/>
  <c r="P9"/>
  <c r="AB9" s="1"/>
  <c r="E10" i="14"/>
  <c r="E15"/>
  <c r="E20"/>
  <c r="E25"/>
  <c r="E31"/>
  <c r="E36"/>
  <c r="E41"/>
  <c r="E46"/>
  <c r="E51"/>
  <c r="C17" i="13"/>
  <c r="E13" i="14"/>
  <c r="E19"/>
  <c r="E24"/>
  <c r="E30"/>
  <c r="E35"/>
  <c r="E40"/>
  <c r="E45"/>
  <c r="E50"/>
  <c r="C14" i="13"/>
  <c r="X8"/>
  <c r="E12" i="14"/>
  <c r="E18"/>
  <c r="E23"/>
  <c r="E29"/>
  <c r="E34"/>
  <c r="E39"/>
  <c r="E44"/>
  <c r="E49"/>
  <c r="B22" i="15"/>
  <c r="B10" i="13"/>
  <c r="D10"/>
  <c r="F10"/>
  <c r="J10"/>
  <c r="N10"/>
  <c r="C15" i="15"/>
  <c r="C16" s="1"/>
  <c r="AJ9" i="13"/>
  <c r="R8"/>
  <c r="V8"/>
  <c r="Z8"/>
  <c r="R9"/>
  <c r="V9"/>
  <c r="Z9"/>
  <c r="E10"/>
  <c r="I10"/>
  <c r="M10"/>
  <c r="C13"/>
  <c r="G13"/>
  <c r="K13"/>
  <c r="O13"/>
  <c r="S13"/>
  <c r="W13"/>
  <c r="B14"/>
  <c r="F14"/>
  <c r="J14"/>
  <c r="N14"/>
  <c r="R14"/>
  <c r="V14"/>
  <c r="Z14"/>
  <c r="D17"/>
  <c r="H17"/>
  <c r="L17"/>
  <c r="P17"/>
  <c r="T17"/>
  <c r="X17"/>
  <c r="C18"/>
  <c r="G18"/>
  <c r="K18"/>
  <c r="O18"/>
  <c r="S18"/>
  <c r="W18"/>
  <c r="B19" i="15"/>
  <c r="D53" i="14"/>
  <c r="Q8" i="13"/>
  <c r="U8"/>
  <c r="Y8"/>
  <c r="H10"/>
  <c r="L10"/>
  <c r="P10"/>
  <c r="X10"/>
  <c r="E14"/>
  <c r="I14"/>
  <c r="M14"/>
  <c r="Q14"/>
  <c r="U14"/>
  <c r="Y14"/>
  <c r="B18"/>
  <c r="F18"/>
  <c r="J18"/>
  <c r="N18"/>
  <c r="R18"/>
  <c r="V18"/>
  <c r="Z18"/>
  <c r="B7" i="15"/>
  <c r="C7" s="1"/>
  <c r="C12"/>
  <c r="O8" i="13"/>
  <c r="AJ8"/>
  <c r="AJ10" s="1"/>
  <c r="G10"/>
  <c r="K10"/>
  <c r="D14"/>
  <c r="H14"/>
  <c r="L14"/>
  <c r="P14"/>
  <c r="T14"/>
  <c r="X14"/>
  <c r="E18"/>
  <c r="I18"/>
  <c r="M18"/>
  <c r="Q18"/>
  <c r="U18"/>
  <c r="Y18"/>
  <c r="C14" i="15"/>
  <c r="B20" s="1"/>
  <c r="B21"/>
  <c r="S8" i="13"/>
  <c r="W8"/>
  <c r="O9"/>
  <c r="AF8" l="1"/>
  <c r="T10"/>
  <c r="AF10"/>
  <c r="E53" i="14"/>
  <c r="B18" i="15"/>
  <c r="AI9" i="13"/>
  <c r="AI8"/>
  <c r="W10"/>
  <c r="AA9"/>
  <c r="AA8"/>
  <c r="O10"/>
  <c r="B5" i="14"/>
  <c r="R10" i="13"/>
  <c r="AD9"/>
  <c r="AD8"/>
  <c r="AG9"/>
  <c r="AG8"/>
  <c r="U10"/>
  <c r="V10"/>
  <c r="AH9"/>
  <c r="AH8"/>
  <c r="AC9"/>
  <c r="AC8"/>
  <c r="Q10"/>
  <c r="AE9"/>
  <c r="AE8"/>
  <c r="S10"/>
  <c r="AK9"/>
  <c r="AK8"/>
  <c r="Y10"/>
  <c r="Z10"/>
  <c r="AL9"/>
  <c r="AL8"/>
  <c r="AL10" l="1"/>
  <c r="AK10"/>
  <c r="AH10"/>
  <c r="AG10"/>
  <c r="AE10"/>
  <c r="AA10"/>
  <c r="AC10"/>
  <c r="AD10"/>
  <c r="AI10"/>
</calcChain>
</file>

<file path=xl/sharedStrings.xml><?xml version="1.0" encoding="utf-8"?>
<sst xmlns="http://schemas.openxmlformats.org/spreadsheetml/2006/main" count="115" uniqueCount="106">
  <si>
    <t>Month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</si>
  <si>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</si>
  <si>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</si>
  <si>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</si>
  <si>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</si>
  <si>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</si>
  <si>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</si>
  <si>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</si>
  <si>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</si>
  <si>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</si>
  <si>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SRS Peak TPS</t>
  </si>
  <si>
    <t>SRS Average TPS</t>
  </si>
  <si>
    <t>WhoIs Peak TPS</t>
  </si>
  <si>
    <t>WhoIs Average TPS</t>
  </si>
  <si>
    <t>DNS Average QPS</t>
  </si>
  <si>
    <t>DNS Peak QPS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</si>
  <si>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</si>
  <si>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</si>
  <si>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</si>
  <si>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</si>
  <si>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</si>
  <si>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</si>
  <si>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Sunrise
&amp; Landrush</t>
  </si>
  <si>
    <t>Total Domains (under management)</t>
  </si>
  <si>
    <t>Totals</t>
  </si>
  <si>
    <t>Policy Compliance Officer</t>
  </si>
  <si>
    <t>Legal Counsel</t>
  </si>
  <si>
    <t>Legal Manager</t>
  </si>
  <si>
    <t>Policy &amp; Compliance</t>
  </si>
  <si>
    <t>Quality Analyst</t>
  </si>
  <si>
    <t>Developer</t>
  </si>
  <si>
    <t>Business Analyst</t>
  </si>
  <si>
    <t>Development Manager</t>
  </si>
  <si>
    <t>Development</t>
  </si>
  <si>
    <t>Network Engineers</t>
  </si>
  <si>
    <t>Database Administrators</t>
  </si>
  <si>
    <t>Systems Administrators</t>
  </si>
  <si>
    <t>Project Manager</t>
  </si>
  <si>
    <t>Implementation</t>
  </si>
  <si>
    <t>Operations Team Lead</t>
  </si>
  <si>
    <t>Operations</t>
  </si>
  <si>
    <t>Registry Specialists (Level 2 Support)</t>
  </si>
  <si>
    <t>Level 2 Support Team Lead</t>
  </si>
  <si>
    <t>Customer Support Representative (Level 1 Support)</t>
  </si>
  <si>
    <t>Level 1 Support Team Lead</t>
  </si>
  <si>
    <t>Service Desk</t>
  </si>
  <si>
    <t>Production Support Manager</t>
  </si>
  <si>
    <t>Production Support</t>
  </si>
  <si>
    <t>Domain Name Industry Consultant</t>
  </si>
  <si>
    <t>Technical Product Manager</t>
  </si>
  <si>
    <t>Product Manager</t>
  </si>
  <si>
    <t>Products &amp; Consulting Manager</t>
  </si>
  <si>
    <t>Products &amp; Consulting</t>
  </si>
  <si>
    <t>Book Keeper</t>
  </si>
  <si>
    <t>Accountant</t>
  </si>
  <si>
    <t>Financial Controller</t>
  </si>
  <si>
    <t>Finance</t>
  </si>
  <si>
    <t>Client Services Officer</t>
  </si>
  <si>
    <t>Client Services Manager</t>
  </si>
  <si>
    <t>Client Services</t>
  </si>
  <si>
    <t>Chief Stratergy Officer</t>
  </si>
  <si>
    <t>Chief Operation Officer</t>
  </si>
  <si>
    <t>Chief Technical Officer</t>
  </si>
  <si>
    <t>Chief Executive Officer</t>
  </si>
  <si>
    <t>Executive</t>
  </si>
  <si>
    <t>People Days (Yearly)</t>
  </si>
  <si>
    <t>%</t>
  </si>
  <si>
    <t>Peak Resource Utilsation of this TLD</t>
  </si>
  <si>
    <t>Time dedicated to Registry Operations</t>
  </si>
  <si>
    <t>Qty</t>
  </si>
  <si>
    <t>Staff</t>
  </si>
  <si>
    <t>TLD Overall Resource Usage</t>
  </si>
  <si>
    <t>TLD Maximum Predicted Domain Names</t>
  </si>
  <si>
    <t>ARI Platform Domain Name Capacity</t>
  </si>
  <si>
    <t>Calculate TLD Staff Resource Allocation Requirements</t>
  </si>
  <si>
    <t>Note: Predictions are also conservation due to calaculations used</t>
  </si>
  <si>
    <t>of ARI platform to be allocated</t>
  </si>
  <si>
    <t>TLD Maximum Predicted Monthly DNS Utilisation (10x factor for DDOS) (%)</t>
  </si>
  <si>
    <t>TLD Maximum Predicted Monthly DNS Utilisation (%)</t>
  </si>
  <si>
    <t>TLD Maximum Predicted Monthly WhoIs Utilisation (%)</t>
  </si>
  <si>
    <t>TLD Maximum Predicted Monthly SRS Utilisation (%)</t>
  </si>
  <si>
    <t>TLD Maximum Predicted Monthly DNS Utilisation (10x factor for DDOS)</t>
  </si>
  <si>
    <t>TLD Maximum Predicted Monthly DNS Utilisation</t>
  </si>
  <si>
    <t>TLD Maximum Predicted Monthly WhoIs Utilisation</t>
  </si>
  <si>
    <t>TLD Maximum Predicted Monthly SRS Utilisation</t>
  </si>
  <si>
    <t>ARI Designed Monthly WhoIs Tx Capacity*</t>
  </si>
  <si>
    <t>ARI Designed Monthly SRS Tx Capacity*</t>
  </si>
  <si>
    <t>Peak (TPS)</t>
  </si>
  <si>
    <t>Total Monthly Transaction</t>
  </si>
  <si>
    <t>Calculate TLD Registry Resource Allocation Requirements</t>
  </si>
  <si>
    <t>Capacity of ARI platform - Domains</t>
  </si>
  <si>
    <t>Working Days a Year</t>
  </si>
  <si>
    <t>SRS Domain Creates (successful)</t>
  </si>
  <si>
    <t>SRS Domain Renews (successful)</t>
  </si>
  <si>
    <t>DNS Query Capacity</t>
  </si>
  <si>
    <t>Capacity of ARI Staff - Size of system they can manage</t>
  </si>
  <si>
    <t>ARI Staff Domain Name Capacity</t>
  </si>
  <si>
    <t>Peak DNS Updates/second</t>
  </si>
  <si>
    <t>TLD Maximum Predicted Monthly DNS Update Utilisation</t>
  </si>
  <si>
    <t>NA</t>
  </si>
  <si>
    <t>TLD Maximum Predicted Monthly DNS Update Utilisation (%)</t>
  </si>
  <si>
    <t>ARI Designed DNS Update Capacity</t>
  </si>
  <si>
    <t>ARI Designed Monthly DNS Tx Capacity*</t>
  </si>
  <si>
    <t>*Real system capacity exceeds designed capacity due to conservative nature of calculations used and capacity only reported as 50% of real capacity (10% for DNS)</t>
  </si>
  <si>
    <t>Renewal Rate</t>
  </si>
  <si>
    <t>DNS Tx Multiplier</t>
  </si>
</sst>
</file>

<file path=xl/styles.xml><?xml version="1.0" encoding="utf-8"?>
<styleSheet xmlns="http://schemas.openxmlformats.org/spreadsheetml/2006/main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.0_-;\-* #,##0.0_-;_-* &quot;-&quot;??_-;_-@_-"/>
    <numFmt numFmtId="166" formatCode="_-* #,##0_-;\-* #,##0_-;_-* &quot;-&quot;??_-;_-@_-"/>
    <numFmt numFmtId="167" formatCode="0.0%"/>
    <numFmt numFmtId="168" formatCode="0.000%"/>
  </numFmts>
  <fonts count="1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55">
    <xf numFmtId="0" fontId="0" fillId="0" borderId="0" xfId="0"/>
    <xf numFmtId="165" fontId="0" fillId="0" borderId="0" xfId="1" applyNumberFormat="1" applyFont="1"/>
    <xf numFmtId="166" fontId="0" fillId="0" borderId="0" xfId="1" applyNumberFormat="1" applyFont="1"/>
    <xf numFmtId="0" fontId="0" fillId="3" borderId="0" xfId="0" applyFill="1"/>
    <xf numFmtId="9" fontId="0" fillId="4" borderId="0" xfId="2" applyFont="1" applyFill="1"/>
    <xf numFmtId="0" fontId="7" fillId="0" borderId="0" xfId="0" applyFont="1"/>
    <xf numFmtId="0" fontId="7" fillId="0" borderId="0" xfId="0" applyFont="1" applyAlignment="1">
      <alignment wrapText="1"/>
    </xf>
    <xf numFmtId="164" fontId="0" fillId="0" borderId="0" xfId="1" applyNumberFormat="1" applyFont="1"/>
    <xf numFmtId="167" fontId="0" fillId="4" borderId="0" xfId="2" applyNumberFormat="1" applyFont="1" applyFill="1"/>
    <xf numFmtId="166" fontId="0" fillId="2" borderId="0" xfId="1" applyNumberFormat="1" applyFont="1" applyFill="1"/>
    <xf numFmtId="9" fontId="0" fillId="2" borderId="0" xfId="0" applyNumberFormat="1" applyFill="1"/>
    <xf numFmtId="166" fontId="0" fillId="0" borderId="0" xfId="0" applyNumberFormat="1"/>
    <xf numFmtId="166" fontId="0" fillId="0" borderId="0" xfId="1" applyNumberFormat="1" applyFont="1" applyFill="1"/>
    <xf numFmtId="49" fontId="0" fillId="0" borderId="0" xfId="0" applyNumberFormat="1" applyAlignment="1">
      <alignment wrapText="1"/>
    </xf>
    <xf numFmtId="0" fontId="3" fillId="0" borderId="0" xfId="50"/>
    <xf numFmtId="9" fontId="0" fillId="0" borderId="0" xfId="51" applyFont="1"/>
    <xf numFmtId="165" fontId="3" fillId="0" borderId="1" xfId="50" applyNumberFormat="1" applyFill="1" applyBorder="1"/>
    <xf numFmtId="166" fontId="0" fillId="0" borderId="1" xfId="52" applyNumberFormat="1" applyFont="1" applyBorder="1"/>
    <xf numFmtId="9" fontId="0" fillId="0" borderId="1" xfId="51" applyFont="1" applyBorder="1"/>
    <xf numFmtId="0" fontId="3" fillId="0" borderId="1" xfId="50" applyBorder="1"/>
    <xf numFmtId="0" fontId="9" fillId="0" borderId="1" xfId="50" applyFont="1" applyFill="1" applyBorder="1"/>
    <xf numFmtId="165" fontId="3" fillId="0" borderId="1" xfId="50" applyNumberFormat="1" applyBorder="1"/>
    <xf numFmtId="165" fontId="0" fillId="0" borderId="1" xfId="52" applyNumberFormat="1" applyFont="1" applyBorder="1"/>
    <xf numFmtId="0" fontId="9" fillId="0" borderId="1" xfId="50" applyFont="1" applyBorder="1"/>
    <xf numFmtId="0" fontId="10" fillId="0" borderId="1" xfId="50" applyFont="1" applyBorder="1"/>
    <xf numFmtId="9" fontId="11" fillId="0" borderId="1" xfId="51" applyFont="1" applyBorder="1" applyAlignment="1">
      <alignment horizontal="center" vertical="center" wrapText="1"/>
    </xf>
    <xf numFmtId="9" fontId="11" fillId="0" borderId="1" xfId="51" applyFont="1" applyBorder="1" applyAlignment="1">
      <alignment horizontal="center" vertical="center"/>
    </xf>
    <xf numFmtId="0" fontId="11" fillId="0" borderId="1" xfId="50" applyFont="1" applyBorder="1" applyAlignment="1">
      <alignment horizontal="center" vertical="center" wrapText="1"/>
    </xf>
    <xf numFmtId="10" fontId="0" fillId="0" borderId="0" xfId="51" applyNumberFormat="1" applyFont="1"/>
    <xf numFmtId="0" fontId="9" fillId="0" borderId="0" xfId="50" applyFont="1"/>
    <xf numFmtId="166" fontId="0" fillId="0" borderId="0" xfId="52" applyNumberFormat="1" applyFont="1" applyFill="1"/>
    <xf numFmtId="0" fontId="9" fillId="0" borderId="0" xfId="50" applyFont="1" applyFill="1"/>
    <xf numFmtId="0" fontId="10" fillId="0" borderId="0" xfId="50" applyFont="1"/>
    <xf numFmtId="10" fontId="10" fillId="0" borderId="0" xfId="51" applyNumberFormat="1" applyFont="1"/>
    <xf numFmtId="164" fontId="3" fillId="0" borderId="0" xfId="50" applyNumberFormat="1"/>
    <xf numFmtId="166" fontId="3" fillId="0" borderId="0" xfId="50" applyNumberFormat="1"/>
    <xf numFmtId="165" fontId="0" fillId="0" borderId="0" xfId="52" applyNumberFormat="1" applyFont="1"/>
    <xf numFmtId="166" fontId="0" fillId="0" borderId="0" xfId="52" applyNumberFormat="1" applyFont="1"/>
    <xf numFmtId="9" fontId="0" fillId="0" borderId="0" xfId="51" applyFont="1" applyFill="1"/>
    <xf numFmtId="166" fontId="3" fillId="0" borderId="0" xfId="50" applyNumberFormat="1" applyFill="1"/>
    <xf numFmtId="3" fontId="3" fillId="0" borderId="0" xfId="50" applyNumberFormat="1" applyFill="1"/>
    <xf numFmtId="0" fontId="9" fillId="0" borderId="0" xfId="50" applyFont="1" applyAlignment="1"/>
    <xf numFmtId="0" fontId="3" fillId="0" borderId="0" xfId="0" applyFont="1"/>
    <xf numFmtId="166" fontId="0" fillId="5" borderId="0" xfId="52" applyNumberFormat="1" applyFont="1" applyFill="1"/>
    <xf numFmtId="0" fontId="0" fillId="5" borderId="0" xfId="0" applyFill="1"/>
    <xf numFmtId="166" fontId="3" fillId="5" borderId="0" xfId="50" applyNumberFormat="1" applyFill="1"/>
    <xf numFmtId="0" fontId="2" fillId="0" borderId="0" xfId="0" applyFont="1"/>
    <xf numFmtId="166" fontId="0" fillId="3" borderId="0" xfId="1" applyNumberFormat="1" applyFont="1" applyFill="1"/>
    <xf numFmtId="166" fontId="0" fillId="4" borderId="0" xfId="1" applyNumberFormat="1" applyFont="1" applyFill="1"/>
    <xf numFmtId="166" fontId="0" fillId="0" borderId="0" xfId="52" applyNumberFormat="1" applyFont="1" applyFill="1" applyAlignment="1">
      <alignment horizontal="right"/>
    </xf>
    <xf numFmtId="166" fontId="1" fillId="0" borderId="0" xfId="50" applyNumberFormat="1" applyFont="1" applyAlignment="1">
      <alignment horizontal="right"/>
    </xf>
    <xf numFmtId="168" fontId="0" fillId="0" borderId="0" xfId="51" applyNumberFormat="1" applyFont="1"/>
    <xf numFmtId="0" fontId="9" fillId="0" borderId="0" xfId="50" applyFont="1" applyAlignment="1">
      <alignment horizontal="center"/>
    </xf>
    <xf numFmtId="9" fontId="11" fillId="0" borderId="1" xfId="51" applyFont="1" applyBorder="1" applyAlignment="1">
      <alignment horizontal="center" vertical="center" wrapText="1"/>
    </xf>
    <xf numFmtId="0" fontId="11" fillId="0" borderId="1" xfId="50" applyFont="1" applyBorder="1" applyAlignment="1">
      <alignment horizontal="center" vertical="center"/>
    </xf>
  </cellXfs>
  <cellStyles count="53">
    <cellStyle name="Comma" xfId="1" builtinId="3"/>
    <cellStyle name="Comma 2" xfId="48"/>
    <cellStyle name="Comma 3" xfId="52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0"/>
    <cellStyle name="Percent" xfId="2" builtinId="5"/>
    <cellStyle name="Percent 2" xfId="5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"/>
  <sheetViews>
    <sheetView tabSelected="1" workbookViewId="0"/>
  </sheetViews>
  <sheetFormatPr defaultRowHeight="15.75"/>
  <cols>
    <col min="1" max="1" width="30.75" bestFit="1" customWidth="1"/>
    <col min="2" max="2" width="11.125" bestFit="1" customWidth="1"/>
    <col min="3" max="3" width="12.125" bestFit="1" customWidth="1"/>
    <col min="4" max="24" width="13.75" bestFit="1" customWidth="1"/>
    <col min="25" max="38" width="14.75" bestFit="1" customWidth="1"/>
  </cols>
  <sheetData>
    <row r="1" spans="1:38" s="5" customFormat="1" ht="31.5">
      <c r="A1" s="5" t="s">
        <v>0</v>
      </c>
      <c r="B1" s="6" t="s">
        <v>22</v>
      </c>
      <c r="C1" s="5">
        <v>1</v>
      </c>
      <c r="D1" s="5">
        <v>2</v>
      </c>
      <c r="E1" s="5">
        <v>3</v>
      </c>
      <c r="F1" s="5">
        <v>4</v>
      </c>
      <c r="G1" s="5">
        <v>5</v>
      </c>
      <c r="H1" s="5">
        <v>6</v>
      </c>
      <c r="I1" s="5">
        <v>7</v>
      </c>
      <c r="J1" s="5">
        <v>8</v>
      </c>
      <c r="K1" s="5">
        <v>9</v>
      </c>
      <c r="L1" s="5">
        <v>10</v>
      </c>
      <c r="M1" s="5">
        <v>11</v>
      </c>
      <c r="N1" s="5">
        <v>12</v>
      </c>
      <c r="O1" s="5">
        <v>13</v>
      </c>
      <c r="P1" s="5">
        <v>14</v>
      </c>
      <c r="Q1" s="5">
        <v>15</v>
      </c>
      <c r="R1" s="5">
        <v>16</v>
      </c>
      <c r="S1" s="5">
        <v>17</v>
      </c>
      <c r="T1" s="5">
        <v>18</v>
      </c>
      <c r="U1" s="5">
        <v>19</v>
      </c>
      <c r="V1" s="5">
        <v>20</v>
      </c>
      <c r="W1" s="5">
        <v>21</v>
      </c>
      <c r="X1" s="5">
        <v>22</v>
      </c>
      <c r="Y1" s="5">
        <v>23</v>
      </c>
      <c r="Z1" s="5">
        <v>24</v>
      </c>
      <c r="AA1" s="5">
        <v>25</v>
      </c>
      <c r="AB1" s="5">
        <v>26</v>
      </c>
      <c r="AC1" s="5">
        <v>27</v>
      </c>
      <c r="AD1" s="5">
        <v>28</v>
      </c>
      <c r="AE1" s="5">
        <v>29</v>
      </c>
      <c r="AF1" s="5">
        <v>30</v>
      </c>
      <c r="AG1" s="5">
        <v>31</v>
      </c>
      <c r="AH1" s="5">
        <v>32</v>
      </c>
      <c r="AI1" s="5">
        <v>33</v>
      </c>
      <c r="AJ1" s="5">
        <v>34</v>
      </c>
      <c r="AK1" s="5">
        <v>35</v>
      </c>
      <c r="AL1" s="5">
        <v>36</v>
      </c>
    </row>
    <row r="3" spans="1:38">
      <c r="A3" s="13" t="s">
        <v>23</v>
      </c>
      <c r="B3" s="9"/>
      <c r="C3" s="9">
        <v>1029</v>
      </c>
      <c r="D3" s="9">
        <v>3082</v>
      </c>
      <c r="E3" s="9">
        <v>5127</v>
      </c>
      <c r="F3" s="9">
        <v>6452</v>
      </c>
      <c r="G3" s="9">
        <v>7775</v>
      </c>
      <c r="H3" s="9">
        <v>9098</v>
      </c>
      <c r="I3" s="9">
        <v>10421</v>
      </c>
      <c r="J3" s="9">
        <v>11744</v>
      </c>
      <c r="K3" s="9">
        <v>13067</v>
      </c>
      <c r="L3" s="9">
        <v>14390</v>
      </c>
      <c r="M3" s="9">
        <v>15713</v>
      </c>
      <c r="N3" s="9">
        <v>17036</v>
      </c>
      <c r="O3" s="9">
        <v>18019</v>
      </c>
      <c r="P3" s="9">
        <v>18852.2</v>
      </c>
      <c r="Q3" s="9">
        <v>19412.25</v>
      </c>
      <c r="R3" s="9">
        <v>19937.75</v>
      </c>
      <c r="S3" s="9">
        <v>20461.25</v>
      </c>
      <c r="T3" s="9">
        <v>20984.75</v>
      </c>
      <c r="U3" s="9">
        <v>21508.25</v>
      </c>
      <c r="V3" s="9">
        <v>22031.75</v>
      </c>
      <c r="W3" s="9">
        <v>22555.25</v>
      </c>
      <c r="X3" s="9">
        <v>23078.75</v>
      </c>
      <c r="Y3" s="9">
        <v>23600.25</v>
      </c>
      <c r="Z3" s="9">
        <v>24121.75</v>
      </c>
      <c r="AA3" s="9">
        <v>24718.65</v>
      </c>
      <c r="AB3" s="9">
        <v>25179.510000000002</v>
      </c>
      <c r="AC3" s="9">
        <v>25635.45</v>
      </c>
      <c r="AD3" s="9">
        <v>26138.174999999999</v>
      </c>
      <c r="AE3" s="9">
        <v>26641.399999999998</v>
      </c>
      <c r="AF3" s="9">
        <v>27144.624999999996</v>
      </c>
      <c r="AG3" s="9">
        <v>27647.849999999995</v>
      </c>
      <c r="AH3" s="9">
        <v>28151.074999999993</v>
      </c>
      <c r="AI3" s="9">
        <v>28654.299999999992</v>
      </c>
      <c r="AJ3" s="9">
        <v>29157.524999999991</v>
      </c>
      <c r="AK3" s="9">
        <v>29658.749999999989</v>
      </c>
      <c r="AL3" s="9">
        <v>30158.974999999988</v>
      </c>
    </row>
    <row r="5" spans="1:38">
      <c r="A5" t="s">
        <v>16</v>
      </c>
      <c r="B5" s="2">
        <f>ROUNDUP(B3*'Reference Data'!$B$2,0)</f>
        <v>0</v>
      </c>
      <c r="C5" s="2">
        <f>ROUNDUP(C3*'Reference Data'!$B$2,0)</f>
        <v>3870</v>
      </c>
      <c r="D5" s="2">
        <f>ROUNDUP(D3*'Reference Data'!$B$2,0)</f>
        <v>11589</v>
      </c>
      <c r="E5" s="2">
        <f>ROUNDUP(E3*'Reference Data'!$B$2,0)</f>
        <v>19278</v>
      </c>
      <c r="F5" s="2">
        <f>ROUNDUP(F3*'Reference Data'!$B$2,0)</f>
        <v>24260</v>
      </c>
      <c r="G5" s="2">
        <f>ROUNDUP(G3*'Reference Data'!$B$2,0)</f>
        <v>29234</v>
      </c>
      <c r="H5" s="2">
        <f>ROUNDUP(H3*'Reference Data'!$B$2,0)</f>
        <v>34209</v>
      </c>
      <c r="I5" s="2">
        <f>ROUNDUP(I3*'Reference Data'!$B$2,0)</f>
        <v>39183</v>
      </c>
      <c r="J5" s="2">
        <f>ROUNDUP(J3*'Reference Data'!$B$2,0)</f>
        <v>44158</v>
      </c>
      <c r="K5" s="2">
        <f>ROUNDUP(K3*'Reference Data'!$B$2,0)</f>
        <v>49132</v>
      </c>
      <c r="L5" s="2">
        <f>ROUNDUP(L3*'Reference Data'!$B$2,0)</f>
        <v>54107</v>
      </c>
      <c r="M5" s="2">
        <f>ROUNDUP(M3*'Reference Data'!$B$2,0)</f>
        <v>59081</v>
      </c>
      <c r="N5" s="2">
        <f>ROUNDUP(N3*'Reference Data'!$B$2,0)</f>
        <v>64056</v>
      </c>
      <c r="O5" s="2">
        <f>ROUNDUP(O3*'Reference Data'!$B$2,0)</f>
        <v>67752</v>
      </c>
      <c r="P5" s="2">
        <f>ROUNDUP(P3*'Reference Data'!$B$2,0)</f>
        <v>70885</v>
      </c>
      <c r="Q5" s="2">
        <f>ROUNDUP(Q3*'Reference Data'!$B$2,0)</f>
        <v>72991</v>
      </c>
      <c r="R5" s="2">
        <f>ROUNDUP(R3*'Reference Data'!$B$2,0)</f>
        <v>74966</v>
      </c>
      <c r="S5" s="2">
        <f>ROUNDUP(S3*'Reference Data'!$B$2,0)</f>
        <v>76935</v>
      </c>
      <c r="T5" s="2">
        <f>ROUNDUP(T3*'Reference Data'!$B$2,0)</f>
        <v>78903</v>
      </c>
      <c r="U5" s="2">
        <f>ROUNDUP(U3*'Reference Data'!$B$2,0)</f>
        <v>80872</v>
      </c>
      <c r="V5" s="2">
        <f>ROUNDUP(V3*'Reference Data'!$B$2,0)</f>
        <v>82840</v>
      </c>
      <c r="W5" s="2">
        <f>ROUNDUP(W3*'Reference Data'!$B$2,0)</f>
        <v>84808</v>
      </c>
      <c r="X5" s="2">
        <f>ROUNDUP(X3*'Reference Data'!$B$2,0)</f>
        <v>86777</v>
      </c>
      <c r="Y5" s="2">
        <f>ROUNDUP(Y3*'Reference Data'!$B$2,0)</f>
        <v>88737</v>
      </c>
      <c r="Z5" s="2">
        <f>ROUNDUP(Z3*'Reference Data'!$B$2,0)</f>
        <v>90698</v>
      </c>
      <c r="AA5" s="2">
        <f>ROUNDUP(AA3*'Reference Data'!$B$2,0)</f>
        <v>92943</v>
      </c>
      <c r="AB5" s="2">
        <f>ROUNDUP(AB3*'Reference Data'!$B$2,0)</f>
        <v>94675</v>
      </c>
      <c r="AC5" s="2">
        <f>ROUNDUP(AC3*'Reference Data'!$B$2,0)</f>
        <v>96390</v>
      </c>
      <c r="AD5" s="2">
        <f>ROUNDUP(AD3*'Reference Data'!$B$2,0)</f>
        <v>98280</v>
      </c>
      <c r="AE5" s="2">
        <f>ROUNDUP(AE3*'Reference Data'!$B$2,0)</f>
        <v>100172</v>
      </c>
      <c r="AF5" s="2">
        <f>ROUNDUP(AF3*'Reference Data'!$B$2,0)</f>
        <v>102064</v>
      </c>
      <c r="AG5" s="2">
        <f>ROUNDUP(AG3*'Reference Data'!$B$2,0)</f>
        <v>103956</v>
      </c>
      <c r="AH5" s="2">
        <f>ROUNDUP(AH3*'Reference Data'!$B$2,0)</f>
        <v>105849</v>
      </c>
      <c r="AI5" s="2">
        <f>ROUNDUP(AI3*'Reference Data'!$B$2,0)</f>
        <v>107741</v>
      </c>
      <c r="AJ5" s="2">
        <f>ROUNDUP(AJ3*'Reference Data'!$B$2,0)</f>
        <v>109633</v>
      </c>
      <c r="AK5" s="2">
        <f>ROUNDUP(AK3*'Reference Data'!$B$2,0)</f>
        <v>111517</v>
      </c>
      <c r="AL5" s="2">
        <f>ROUNDUP(AL3*'Reference Data'!$B$2,0)</f>
        <v>113398</v>
      </c>
    </row>
    <row r="6" spans="1:38">
      <c r="A6" t="s">
        <v>17</v>
      </c>
      <c r="B6" s="2">
        <f>ROUNDUP(B3*'Reference Data'!$B$1,0)</f>
        <v>0</v>
      </c>
      <c r="C6" s="2">
        <f>ROUNDUP(C3*'Reference Data'!$B$1,0)</f>
        <v>2347</v>
      </c>
      <c r="D6" s="2">
        <f>ROUNDUP(D3*'Reference Data'!$B$1,0)</f>
        <v>7027</v>
      </c>
      <c r="E6" s="2">
        <f>ROUNDUP(E3*'Reference Data'!$B$1,0)</f>
        <v>11690</v>
      </c>
      <c r="F6" s="2">
        <f>ROUNDUP(F3*'Reference Data'!$B$1,0)</f>
        <v>14711</v>
      </c>
      <c r="G6" s="2">
        <f>ROUNDUP(G3*'Reference Data'!$B$1,0)</f>
        <v>17727</v>
      </c>
      <c r="H6" s="2">
        <f>ROUNDUP(H3*'Reference Data'!$B$1,0)</f>
        <v>20744</v>
      </c>
      <c r="I6" s="2">
        <f>ROUNDUP(I3*'Reference Data'!$B$1,0)</f>
        <v>23760</v>
      </c>
      <c r="J6" s="2">
        <f>ROUNDUP(J3*'Reference Data'!$B$1,0)</f>
        <v>26777</v>
      </c>
      <c r="K6" s="2">
        <f>ROUNDUP(K3*'Reference Data'!$B$1,0)</f>
        <v>29793</v>
      </c>
      <c r="L6" s="2">
        <f>ROUNDUP(L3*'Reference Data'!$B$1,0)</f>
        <v>32810</v>
      </c>
      <c r="M6" s="2">
        <f>ROUNDUP(M3*'Reference Data'!$B$1,0)</f>
        <v>35826</v>
      </c>
      <c r="N6" s="2">
        <f>ROUNDUP(N3*'Reference Data'!$B$1,0)</f>
        <v>38843</v>
      </c>
      <c r="O6" s="2">
        <f>ROUNDUP(O3*'Reference Data'!$B$1,0)</f>
        <v>41084</v>
      </c>
      <c r="P6" s="2">
        <f>ROUNDUP(P3*'Reference Data'!$B$1,0)</f>
        <v>42984</v>
      </c>
      <c r="Q6" s="2">
        <f>ROUNDUP(Q3*'Reference Data'!$B$1,0)</f>
        <v>44260</v>
      </c>
      <c r="R6" s="2">
        <f>ROUNDUP(R3*'Reference Data'!$B$1,0)</f>
        <v>45459</v>
      </c>
      <c r="S6" s="2">
        <f>ROUNDUP(S3*'Reference Data'!$B$1,0)</f>
        <v>46652</v>
      </c>
      <c r="T6" s="2">
        <f>ROUNDUP(T3*'Reference Data'!$B$1,0)</f>
        <v>47846</v>
      </c>
      <c r="U6" s="2">
        <f>ROUNDUP(U3*'Reference Data'!$B$1,0)</f>
        <v>49039</v>
      </c>
      <c r="V6" s="2">
        <f>ROUNDUP(V3*'Reference Data'!$B$1,0)</f>
        <v>50233</v>
      </c>
      <c r="W6" s="2">
        <f>ROUNDUP(W3*'Reference Data'!$B$1,0)</f>
        <v>51426</v>
      </c>
      <c r="X6" s="2">
        <f>ROUNDUP(X3*'Reference Data'!$B$1,0)</f>
        <v>52620</v>
      </c>
      <c r="Y6" s="2">
        <f>ROUNDUP(Y3*'Reference Data'!$B$1,0)</f>
        <v>53809</v>
      </c>
      <c r="Z6" s="2">
        <f>ROUNDUP(Z3*'Reference Data'!$B$1,0)</f>
        <v>54998</v>
      </c>
      <c r="AA6" s="2">
        <f>ROUNDUP(AA3*'Reference Data'!$B$1,0)</f>
        <v>56359</v>
      </c>
      <c r="AB6" s="2">
        <f>ROUNDUP(AB3*'Reference Data'!$B$1,0)</f>
        <v>57410</v>
      </c>
      <c r="AC6" s="2">
        <f>ROUNDUP(AC3*'Reference Data'!$B$1,0)</f>
        <v>58449</v>
      </c>
      <c r="AD6" s="2">
        <f>ROUNDUP(AD3*'Reference Data'!$B$1,0)</f>
        <v>59596</v>
      </c>
      <c r="AE6" s="2">
        <f>ROUNDUP(AE3*'Reference Data'!$B$1,0)</f>
        <v>60743</v>
      </c>
      <c r="AF6" s="2">
        <f>ROUNDUP(AF3*'Reference Data'!$B$1,0)</f>
        <v>61890</v>
      </c>
      <c r="AG6" s="2">
        <f>ROUNDUP(AG3*'Reference Data'!$B$1,0)</f>
        <v>63038</v>
      </c>
      <c r="AH6" s="2">
        <f>ROUNDUP(AH3*'Reference Data'!$B$1,0)</f>
        <v>64185</v>
      </c>
      <c r="AI6" s="2">
        <f>ROUNDUP(AI3*'Reference Data'!$B$1,0)</f>
        <v>65332</v>
      </c>
      <c r="AJ6" s="2">
        <f>ROUNDUP(AJ3*'Reference Data'!$B$1,0)</f>
        <v>66480</v>
      </c>
      <c r="AK6" s="2">
        <f>ROUNDUP(AK3*'Reference Data'!$B$1,0)</f>
        <v>67622</v>
      </c>
      <c r="AL6" s="2">
        <f>ROUNDUP(AL3*'Reference Data'!$B$1,0)</f>
        <v>68763</v>
      </c>
    </row>
    <row r="7" spans="1:38" hidden="1"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</row>
    <row r="8" spans="1:38" hidden="1">
      <c r="A8" t="s">
        <v>92</v>
      </c>
      <c r="B8" s="12">
        <f>B3</f>
        <v>0</v>
      </c>
      <c r="C8" s="12">
        <f>C3-B3</f>
        <v>1029</v>
      </c>
      <c r="D8" s="12">
        <f t="shared" ref="D8:N8" si="0">D3-C3</f>
        <v>2053</v>
      </c>
      <c r="E8" s="12">
        <f t="shared" si="0"/>
        <v>2045</v>
      </c>
      <c r="F8" s="12">
        <f t="shared" si="0"/>
        <v>1325</v>
      </c>
      <c r="G8" s="12">
        <f t="shared" si="0"/>
        <v>1323</v>
      </c>
      <c r="H8" s="12">
        <f t="shared" si="0"/>
        <v>1323</v>
      </c>
      <c r="I8" s="12">
        <f t="shared" si="0"/>
        <v>1323</v>
      </c>
      <c r="J8" s="12">
        <f t="shared" si="0"/>
        <v>1323</v>
      </c>
      <c r="K8" s="12">
        <f t="shared" si="0"/>
        <v>1323</v>
      </c>
      <c r="L8" s="12">
        <f t="shared" si="0"/>
        <v>1323</v>
      </c>
      <c r="M8" s="12">
        <f t="shared" si="0"/>
        <v>1323</v>
      </c>
      <c r="N8" s="12">
        <f t="shared" si="0"/>
        <v>1323</v>
      </c>
      <c r="O8" s="12">
        <f>((B8+C8)*(1-$B$24))+(O3-N3)</f>
        <v>2012</v>
      </c>
      <c r="P8" s="12">
        <f>(D8*(1-$B$24))+(P3-O3)</f>
        <v>2886.2000000000007</v>
      </c>
      <c r="Q8" s="12">
        <f t="shared" ref="Q8:Z8" si="1">(E8*(1-$B$24))+(Q3-P3)</f>
        <v>2605.0499999999993</v>
      </c>
      <c r="R8" s="12">
        <f t="shared" si="1"/>
        <v>1850.5</v>
      </c>
      <c r="S8" s="12">
        <f t="shared" si="1"/>
        <v>1846.5</v>
      </c>
      <c r="T8" s="12">
        <f t="shared" si="1"/>
        <v>1846.5</v>
      </c>
      <c r="U8" s="12">
        <f t="shared" si="1"/>
        <v>1846.5</v>
      </c>
      <c r="V8" s="12">
        <f t="shared" si="1"/>
        <v>1846.5</v>
      </c>
      <c r="W8" s="12">
        <f t="shared" si="1"/>
        <v>1846.5</v>
      </c>
      <c r="X8" s="12">
        <f t="shared" si="1"/>
        <v>1846.5</v>
      </c>
      <c r="Y8" s="12">
        <f t="shared" si="1"/>
        <v>1844.5</v>
      </c>
      <c r="Z8" s="12">
        <f t="shared" si="1"/>
        <v>1844.5</v>
      </c>
      <c r="AA8" s="12">
        <f>((O8+O9)*(1-$B$24))+(AA3-Z3)</f>
        <v>2608.9000000000015</v>
      </c>
      <c r="AB8" s="12">
        <f t="shared" ref="AB8:AL8" si="2">((P8+P9)*(1-$B$24))+(AB3-AA3)</f>
        <v>3347.0600000000013</v>
      </c>
      <c r="AC8" s="12">
        <f t="shared" si="2"/>
        <v>3060.989999999998</v>
      </c>
      <c r="AD8" s="12">
        <f t="shared" si="2"/>
        <v>2353.2249999999985</v>
      </c>
      <c r="AE8" s="12">
        <f t="shared" si="2"/>
        <v>2349.7249999999985</v>
      </c>
      <c r="AF8" s="12">
        <f t="shared" si="2"/>
        <v>2349.7249999999985</v>
      </c>
      <c r="AG8" s="12">
        <f t="shared" si="2"/>
        <v>2349.7249999999985</v>
      </c>
      <c r="AH8" s="12">
        <f t="shared" si="2"/>
        <v>2349.7249999999985</v>
      </c>
      <c r="AI8" s="12">
        <f t="shared" si="2"/>
        <v>2349.7249999999985</v>
      </c>
      <c r="AJ8" s="12">
        <f t="shared" si="2"/>
        <v>2349.7249999999985</v>
      </c>
      <c r="AK8" s="12">
        <f t="shared" si="2"/>
        <v>2345.7249999999985</v>
      </c>
      <c r="AL8" s="12">
        <f t="shared" si="2"/>
        <v>2344.7249999999985</v>
      </c>
    </row>
    <row r="9" spans="1:38" hidden="1">
      <c r="A9" t="s">
        <v>93</v>
      </c>
      <c r="B9" s="12">
        <v>0</v>
      </c>
      <c r="C9" s="12">
        <v>0</v>
      </c>
      <c r="D9" s="12">
        <v>0</v>
      </c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f>(B8+C8)*B24</f>
        <v>0</v>
      </c>
      <c r="P9" s="12">
        <f>D8*$B$24</f>
        <v>0</v>
      </c>
      <c r="Q9" s="12">
        <f t="shared" ref="Q9:Z9" si="3">E8*$B$24</f>
        <v>0</v>
      </c>
      <c r="R9" s="12">
        <f t="shared" si="3"/>
        <v>0</v>
      </c>
      <c r="S9" s="12">
        <f t="shared" si="3"/>
        <v>0</v>
      </c>
      <c r="T9" s="12">
        <f t="shared" si="3"/>
        <v>0</v>
      </c>
      <c r="U9" s="12">
        <f t="shared" si="3"/>
        <v>0</v>
      </c>
      <c r="V9" s="12">
        <f t="shared" si="3"/>
        <v>0</v>
      </c>
      <c r="W9" s="12">
        <f t="shared" si="3"/>
        <v>0</v>
      </c>
      <c r="X9" s="12">
        <f t="shared" si="3"/>
        <v>0</v>
      </c>
      <c r="Y9" s="12">
        <f t="shared" si="3"/>
        <v>0</v>
      </c>
      <c r="Z9" s="12">
        <f t="shared" si="3"/>
        <v>0</v>
      </c>
      <c r="AA9" s="12">
        <f>(O8+O9)*$B$24</f>
        <v>0</v>
      </c>
      <c r="AB9" s="12">
        <f t="shared" ref="AB9:AL9" si="4">(P8+P9)*$B$24</f>
        <v>0</v>
      </c>
      <c r="AC9" s="12">
        <f t="shared" si="4"/>
        <v>0</v>
      </c>
      <c r="AD9" s="12">
        <f t="shared" si="4"/>
        <v>0</v>
      </c>
      <c r="AE9" s="12">
        <f t="shared" si="4"/>
        <v>0</v>
      </c>
      <c r="AF9" s="12">
        <f t="shared" si="4"/>
        <v>0</v>
      </c>
      <c r="AG9" s="12">
        <f t="shared" si="4"/>
        <v>0</v>
      </c>
      <c r="AH9" s="12">
        <f t="shared" si="4"/>
        <v>0</v>
      </c>
      <c r="AI9" s="12">
        <f t="shared" si="4"/>
        <v>0</v>
      </c>
      <c r="AJ9" s="12">
        <f t="shared" si="4"/>
        <v>0</v>
      </c>
      <c r="AK9" s="12">
        <f t="shared" si="4"/>
        <v>0</v>
      </c>
      <c r="AL9" s="12">
        <f t="shared" si="4"/>
        <v>0</v>
      </c>
    </row>
    <row r="10" spans="1:38" hidden="1">
      <c r="A10" t="s">
        <v>19</v>
      </c>
      <c r="B10" s="2">
        <f>B12-SUM(B8:B9)</f>
        <v>0</v>
      </c>
      <c r="C10" s="2">
        <f>C12-SUM(C8:C9)</f>
        <v>71001</v>
      </c>
      <c r="D10" s="2">
        <f t="shared" ref="D10:Z10" si="5">D12-SUM(D8:D9)</f>
        <v>213687</v>
      </c>
      <c r="E10" s="2">
        <f t="shared" si="5"/>
        <v>356845</v>
      </c>
      <c r="F10" s="2">
        <f t="shared" si="5"/>
        <v>450315</v>
      </c>
      <c r="G10" s="2">
        <f t="shared" si="5"/>
        <v>542927</v>
      </c>
      <c r="H10" s="2">
        <f t="shared" si="5"/>
        <v>635537</v>
      </c>
      <c r="I10" s="2">
        <f t="shared" si="5"/>
        <v>728147</v>
      </c>
      <c r="J10" s="2">
        <f t="shared" si="5"/>
        <v>820757</v>
      </c>
      <c r="K10" s="2">
        <f t="shared" si="5"/>
        <v>913367</v>
      </c>
      <c r="L10" s="2">
        <f t="shared" si="5"/>
        <v>1005977</v>
      </c>
      <c r="M10" s="2">
        <f t="shared" si="5"/>
        <v>1098587</v>
      </c>
      <c r="N10" s="2">
        <f t="shared" si="5"/>
        <v>1191197</v>
      </c>
      <c r="O10" s="2">
        <f t="shared" si="5"/>
        <v>1259318</v>
      </c>
      <c r="P10" s="2">
        <f t="shared" si="5"/>
        <v>1316767.8</v>
      </c>
      <c r="Q10" s="2">
        <f t="shared" si="5"/>
        <v>1356252.95</v>
      </c>
      <c r="R10" s="2">
        <f t="shared" si="5"/>
        <v>1393792.5</v>
      </c>
      <c r="S10" s="2">
        <f t="shared" si="5"/>
        <v>1430441.5</v>
      </c>
      <c r="T10" s="2">
        <f t="shared" si="5"/>
        <v>1467086.5</v>
      </c>
      <c r="U10" s="2">
        <f t="shared" si="5"/>
        <v>1503731.5</v>
      </c>
      <c r="V10" s="2">
        <f t="shared" si="5"/>
        <v>1540376.5</v>
      </c>
      <c r="W10" s="2">
        <f t="shared" si="5"/>
        <v>1577021.5</v>
      </c>
      <c r="X10" s="2">
        <f t="shared" si="5"/>
        <v>1613666.5</v>
      </c>
      <c r="Y10" s="2">
        <f t="shared" si="5"/>
        <v>1650173.5</v>
      </c>
      <c r="Z10" s="2">
        <f t="shared" si="5"/>
        <v>1686678.5</v>
      </c>
      <c r="AA10" s="2">
        <f t="shared" ref="AA10:AL10" si="6">AA12-SUM(AA8:AA9)</f>
        <v>1727697.1</v>
      </c>
      <c r="AB10" s="2">
        <f t="shared" si="6"/>
        <v>1759218.94</v>
      </c>
      <c r="AC10" s="2">
        <f t="shared" si="6"/>
        <v>1791421.01</v>
      </c>
      <c r="AD10" s="2">
        <f t="shared" si="6"/>
        <v>1827319.7749999999</v>
      </c>
      <c r="AE10" s="2">
        <f t="shared" si="6"/>
        <v>1862548.2749999999</v>
      </c>
      <c r="AF10" s="2">
        <f t="shared" si="6"/>
        <v>1897774.2749999999</v>
      </c>
      <c r="AG10" s="2">
        <f t="shared" si="6"/>
        <v>1933000.2749999999</v>
      </c>
      <c r="AH10" s="2">
        <f t="shared" si="6"/>
        <v>1968226.2749999999</v>
      </c>
      <c r="AI10" s="2">
        <f t="shared" si="6"/>
        <v>2003451.2749999999</v>
      </c>
      <c r="AJ10" s="2">
        <f t="shared" si="6"/>
        <v>2038677.2749999999</v>
      </c>
      <c r="AK10" s="2">
        <f t="shared" si="6"/>
        <v>2073767.2749999999</v>
      </c>
      <c r="AL10" s="2">
        <f t="shared" si="6"/>
        <v>2108784.2749999999</v>
      </c>
    </row>
    <row r="11" spans="1:38"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</row>
    <row r="12" spans="1:38">
      <c r="A12" t="s">
        <v>18</v>
      </c>
      <c r="B12" s="2">
        <f>ROUNDUP(B3*'Reference Data'!$B$3,0)</f>
        <v>0</v>
      </c>
      <c r="C12" s="2">
        <f>ROUNDUP(C3*'Reference Data'!$B$3,0)</f>
        <v>72030</v>
      </c>
      <c r="D12" s="2">
        <f>ROUNDUP(D3*'Reference Data'!$B$3,0)</f>
        <v>215740</v>
      </c>
      <c r="E12" s="2">
        <f>ROUNDUP(E3*'Reference Data'!$B$3,0)</f>
        <v>358890</v>
      </c>
      <c r="F12" s="2">
        <f>ROUNDUP(F3*'Reference Data'!$B$3,0)</f>
        <v>451640</v>
      </c>
      <c r="G12" s="2">
        <f>ROUNDUP(G3*'Reference Data'!$B$3,0)</f>
        <v>544250</v>
      </c>
      <c r="H12" s="2">
        <f>ROUNDUP(H3*'Reference Data'!$B$3,0)</f>
        <v>636860</v>
      </c>
      <c r="I12" s="2">
        <f>ROUNDUP(I3*'Reference Data'!$B$3,0)</f>
        <v>729470</v>
      </c>
      <c r="J12" s="2">
        <f>ROUNDUP(J3*'Reference Data'!$B$3,0)</f>
        <v>822080</v>
      </c>
      <c r="K12" s="2">
        <f>ROUNDUP(K3*'Reference Data'!$B$3,0)</f>
        <v>914690</v>
      </c>
      <c r="L12" s="2">
        <f>ROUNDUP(L3*'Reference Data'!$B$3,0)</f>
        <v>1007300</v>
      </c>
      <c r="M12" s="2">
        <f>ROUNDUP(M3*'Reference Data'!$B$3,0)</f>
        <v>1099910</v>
      </c>
      <c r="N12" s="2">
        <f>ROUNDUP(N3*'Reference Data'!$B$3,0)</f>
        <v>1192520</v>
      </c>
      <c r="O12" s="2">
        <f>ROUNDUP(O3*'Reference Data'!$B$3,0)</f>
        <v>1261330</v>
      </c>
      <c r="P12" s="2">
        <f>ROUNDUP(P3*'Reference Data'!$B$3,0)</f>
        <v>1319654</v>
      </c>
      <c r="Q12" s="2">
        <f>ROUNDUP(Q3*'Reference Data'!$B$3,0)</f>
        <v>1358858</v>
      </c>
      <c r="R12" s="2">
        <f>ROUNDUP(R3*'Reference Data'!$B$3,0)</f>
        <v>1395643</v>
      </c>
      <c r="S12" s="2">
        <f>ROUNDUP(S3*'Reference Data'!$B$3,0)</f>
        <v>1432288</v>
      </c>
      <c r="T12" s="2">
        <f>ROUNDUP(T3*'Reference Data'!$B$3,0)</f>
        <v>1468933</v>
      </c>
      <c r="U12" s="2">
        <f>ROUNDUP(U3*'Reference Data'!$B$3,0)</f>
        <v>1505578</v>
      </c>
      <c r="V12" s="2">
        <f>ROUNDUP(V3*'Reference Data'!$B$3,0)</f>
        <v>1542223</v>
      </c>
      <c r="W12" s="2">
        <f>ROUNDUP(W3*'Reference Data'!$B$3,0)</f>
        <v>1578868</v>
      </c>
      <c r="X12" s="2">
        <f>ROUNDUP(X3*'Reference Data'!$B$3,0)</f>
        <v>1615513</v>
      </c>
      <c r="Y12" s="2">
        <f>ROUNDUP(Y3*'Reference Data'!$B$3,0)</f>
        <v>1652018</v>
      </c>
      <c r="Z12" s="2">
        <f>ROUNDUP(Z3*'Reference Data'!$B$3,0)</f>
        <v>1688523</v>
      </c>
      <c r="AA12" s="2">
        <f>ROUNDUP(AA3*'Reference Data'!$B$3,0)</f>
        <v>1730306</v>
      </c>
      <c r="AB12" s="2">
        <f>ROUNDUP(AB3*'Reference Data'!$B$3,0)</f>
        <v>1762566</v>
      </c>
      <c r="AC12" s="2">
        <f>ROUNDUP(AC3*'Reference Data'!$B$3,0)</f>
        <v>1794482</v>
      </c>
      <c r="AD12" s="2">
        <f>ROUNDUP(AD3*'Reference Data'!$B$3,0)</f>
        <v>1829673</v>
      </c>
      <c r="AE12" s="2">
        <f>ROUNDUP(AE3*'Reference Data'!$B$3,0)</f>
        <v>1864898</v>
      </c>
      <c r="AF12" s="2">
        <f>ROUNDUP(AF3*'Reference Data'!$B$3,0)</f>
        <v>1900124</v>
      </c>
      <c r="AG12" s="2">
        <f>ROUNDUP(AG3*'Reference Data'!$B$3,0)</f>
        <v>1935350</v>
      </c>
      <c r="AH12" s="2">
        <f>ROUNDUP(AH3*'Reference Data'!$B$3,0)</f>
        <v>1970576</v>
      </c>
      <c r="AI12" s="2">
        <f>ROUNDUP(AI3*'Reference Data'!$B$3,0)</f>
        <v>2005801</v>
      </c>
      <c r="AJ12" s="2">
        <f>ROUNDUP(AJ3*'Reference Data'!$B$3,0)</f>
        <v>2041027</v>
      </c>
      <c r="AK12" s="2">
        <f>ROUNDUP(AK3*'Reference Data'!$B$3,0)</f>
        <v>2076113</v>
      </c>
      <c r="AL12" s="2">
        <f>ROUNDUP(AL3*'Reference Data'!$B$3,0)</f>
        <v>2111129</v>
      </c>
    </row>
    <row r="13" spans="1:38">
      <c r="A13" t="s">
        <v>10</v>
      </c>
      <c r="B13" s="1">
        <f>(B12*'Reference Data'!$B$8*'Reference Data'!$B$9)/(5*60)</f>
        <v>0</v>
      </c>
      <c r="C13" s="1">
        <f>(C12*'Reference Data'!$B$8*'Reference Data'!$B$9)/(5*60)</f>
        <v>0.72030000000000005</v>
      </c>
      <c r="D13" s="1">
        <f>(D12*'Reference Data'!$B$8*'Reference Data'!$B$9)/(5*60)</f>
        <v>2.1574</v>
      </c>
      <c r="E13" s="1">
        <f>(E12*'Reference Data'!$B$8*'Reference Data'!$B$9)/(5*60)</f>
        <v>3.5888999999999993</v>
      </c>
      <c r="F13" s="1">
        <f>(F12*'Reference Data'!$B$8*'Reference Data'!$B$9)/(5*60)</f>
        <v>4.5164</v>
      </c>
      <c r="G13" s="1">
        <f>(G12*'Reference Data'!$B$8*'Reference Data'!$B$9)/(5*60)</f>
        <v>5.4424999999999999</v>
      </c>
      <c r="H13" s="1">
        <f>(H12*'Reference Data'!$B$8*'Reference Data'!$B$9)/(5*60)</f>
        <v>6.3685999999999998</v>
      </c>
      <c r="I13" s="1">
        <f>(I12*'Reference Data'!$B$8*'Reference Data'!$B$9)/(5*60)</f>
        <v>7.2946999999999997</v>
      </c>
      <c r="J13" s="1">
        <f>(J12*'Reference Data'!$B$8*'Reference Data'!$B$9)/(5*60)</f>
        <v>8.2207999999999988</v>
      </c>
      <c r="K13" s="1">
        <f>(K12*'Reference Data'!$B$8*'Reference Data'!$B$9)/(5*60)</f>
        <v>9.1469000000000005</v>
      </c>
      <c r="L13" s="1">
        <f>(L12*'Reference Data'!$B$8*'Reference Data'!$B$9)/(5*60)</f>
        <v>10.073</v>
      </c>
      <c r="M13" s="1">
        <f>(M12*'Reference Data'!$B$8*'Reference Data'!$B$9)/(5*60)</f>
        <v>10.999099999999999</v>
      </c>
      <c r="N13" s="1">
        <f>(N12*'Reference Data'!$B$8*'Reference Data'!$B$9)/(5*60)</f>
        <v>11.9252</v>
      </c>
      <c r="O13" s="1">
        <f>(O12*'Reference Data'!$B$8*'Reference Data'!$B$9)/(5*60)</f>
        <v>12.613300000000001</v>
      </c>
      <c r="P13" s="1">
        <f>(P12*'Reference Data'!$B$8*'Reference Data'!$B$9)/(5*60)</f>
        <v>13.196539999999999</v>
      </c>
      <c r="Q13" s="1">
        <f>(Q12*'Reference Data'!$B$8*'Reference Data'!$B$9)/(5*60)</f>
        <v>13.58858</v>
      </c>
      <c r="R13" s="1">
        <f>(R12*'Reference Data'!$B$8*'Reference Data'!$B$9)/(5*60)</f>
        <v>13.956430000000001</v>
      </c>
      <c r="S13" s="1">
        <f>(S12*'Reference Data'!$B$8*'Reference Data'!$B$9)/(5*60)</f>
        <v>14.322880000000001</v>
      </c>
      <c r="T13" s="1">
        <f>(T12*'Reference Data'!$B$8*'Reference Data'!$B$9)/(5*60)</f>
        <v>14.68933</v>
      </c>
      <c r="U13" s="1">
        <f>(U12*'Reference Data'!$B$8*'Reference Data'!$B$9)/(5*60)</f>
        <v>15.055779999999999</v>
      </c>
      <c r="V13" s="1">
        <f>(V12*'Reference Data'!$B$8*'Reference Data'!$B$9)/(5*60)</f>
        <v>15.422229999999999</v>
      </c>
      <c r="W13" s="1">
        <f>(W12*'Reference Data'!$B$8*'Reference Data'!$B$9)/(5*60)</f>
        <v>15.788680000000001</v>
      </c>
      <c r="X13" s="1">
        <f>(X12*'Reference Data'!$B$8*'Reference Data'!$B$9)/(5*60)</f>
        <v>16.15513</v>
      </c>
      <c r="Y13" s="1">
        <f>(Y12*'Reference Data'!$B$8*'Reference Data'!$B$9)/(5*60)</f>
        <v>16.52018</v>
      </c>
      <c r="Z13" s="1">
        <f>(Z12*'Reference Data'!$B$8*'Reference Data'!$B$9)/(5*60)</f>
        <v>16.88523</v>
      </c>
      <c r="AA13" s="1">
        <f>(AA12*'Reference Data'!$B$8*'Reference Data'!$B$9)/(5*60)</f>
        <v>17.303060000000002</v>
      </c>
      <c r="AB13" s="1">
        <f>(AB12*'Reference Data'!$B$8*'Reference Data'!$B$9)/(5*60)</f>
        <v>17.62566</v>
      </c>
      <c r="AC13" s="1">
        <f>(AC12*'Reference Data'!$B$8*'Reference Data'!$B$9)/(5*60)</f>
        <v>17.94482</v>
      </c>
      <c r="AD13" s="1">
        <f>(AD12*'Reference Data'!$B$8*'Reference Data'!$B$9)/(5*60)</f>
        <v>18.29673</v>
      </c>
      <c r="AE13" s="1">
        <f>(AE12*'Reference Data'!$B$8*'Reference Data'!$B$9)/(5*60)</f>
        <v>18.648979999999998</v>
      </c>
      <c r="AF13" s="1">
        <f>(AF12*'Reference Data'!$B$8*'Reference Data'!$B$9)/(5*60)</f>
        <v>19.001239999999999</v>
      </c>
      <c r="AG13" s="1">
        <f>(AG12*'Reference Data'!$B$8*'Reference Data'!$B$9)/(5*60)</f>
        <v>19.3535</v>
      </c>
      <c r="AH13" s="1">
        <f>(AH12*'Reference Data'!$B$8*'Reference Data'!$B$9)/(5*60)</f>
        <v>19.705760000000001</v>
      </c>
      <c r="AI13" s="1">
        <f>(AI12*'Reference Data'!$B$8*'Reference Data'!$B$9)/(5*60)</f>
        <v>20.058009999999999</v>
      </c>
      <c r="AJ13" s="1">
        <f>(AJ12*'Reference Data'!$B$8*'Reference Data'!$B$9)/(5*60)</f>
        <v>20.410270000000001</v>
      </c>
      <c r="AK13" s="1">
        <f>(AK12*'Reference Data'!$B$8*'Reference Data'!$B$9)/(5*60)</f>
        <v>20.761130000000001</v>
      </c>
      <c r="AL13" s="1">
        <f>(AL12*'Reference Data'!$B$8*'Reference Data'!$B$9)/(5*60)</f>
        <v>21.11129</v>
      </c>
    </row>
    <row r="14" spans="1:38">
      <c r="A14" t="s">
        <v>11</v>
      </c>
      <c r="B14" s="1">
        <f>B12/(30*24*60*60)</f>
        <v>0</v>
      </c>
      <c r="C14" s="1">
        <f>C12/(30*24*60*60)</f>
        <v>2.7789351851851853E-2</v>
      </c>
      <c r="D14" s="1">
        <f t="shared" ref="D14:Z14" si="7">D12/(30*24*60*60)</f>
        <v>8.3233024691358029E-2</v>
      </c>
      <c r="E14" s="1">
        <f t="shared" si="7"/>
        <v>0.13846064814814815</v>
      </c>
      <c r="F14" s="1">
        <f t="shared" si="7"/>
        <v>0.17424382716049383</v>
      </c>
      <c r="G14" s="1">
        <f t="shared" si="7"/>
        <v>0.2099729938271605</v>
      </c>
      <c r="H14" s="1">
        <f t="shared" si="7"/>
        <v>0.24570216049382715</v>
      </c>
      <c r="I14" s="1">
        <f t="shared" si="7"/>
        <v>0.28143132716049385</v>
      </c>
      <c r="J14" s="1">
        <f t="shared" si="7"/>
        <v>0.31716049382716049</v>
      </c>
      <c r="K14" s="1">
        <f t="shared" si="7"/>
        <v>0.35288966049382714</v>
      </c>
      <c r="L14" s="1">
        <f t="shared" si="7"/>
        <v>0.38861882716049384</v>
      </c>
      <c r="M14" s="1">
        <f t="shared" si="7"/>
        <v>0.42434799382716049</v>
      </c>
      <c r="N14" s="1">
        <f t="shared" si="7"/>
        <v>0.46007716049382719</v>
      </c>
      <c r="O14" s="1">
        <f t="shared" si="7"/>
        <v>0.48662422839506175</v>
      </c>
      <c r="P14" s="1">
        <f t="shared" si="7"/>
        <v>0.50912577160493833</v>
      </c>
      <c r="Q14" s="1">
        <f t="shared" si="7"/>
        <v>0.52425077160493827</v>
      </c>
      <c r="R14" s="1">
        <f t="shared" si="7"/>
        <v>0.53844251543209876</v>
      </c>
      <c r="S14" s="1">
        <f t="shared" si="7"/>
        <v>0.55258024691358021</v>
      </c>
      <c r="T14" s="1">
        <f t="shared" si="7"/>
        <v>0.56671797839506177</v>
      </c>
      <c r="U14" s="1">
        <f t="shared" si="7"/>
        <v>0.58085570987654322</v>
      </c>
      <c r="V14" s="1">
        <f t="shared" si="7"/>
        <v>0.59499344135802468</v>
      </c>
      <c r="W14" s="1">
        <f t="shared" si="7"/>
        <v>0.60913117283950613</v>
      </c>
      <c r="X14" s="1">
        <f t="shared" si="7"/>
        <v>0.62326890432098769</v>
      </c>
      <c r="Y14" s="1">
        <f t="shared" si="7"/>
        <v>0.63735262345679011</v>
      </c>
      <c r="Z14" s="1">
        <f t="shared" si="7"/>
        <v>0.65143634259259264</v>
      </c>
      <c r="AA14" s="1">
        <f t="shared" ref="AA14:AL14" si="8">AA12/(30*24*60*60)</f>
        <v>0.66755632716049385</v>
      </c>
      <c r="AB14" s="1">
        <f t="shared" si="8"/>
        <v>0.68000231481481477</v>
      </c>
      <c r="AC14" s="1">
        <f t="shared" si="8"/>
        <v>0.6923155864197531</v>
      </c>
      <c r="AD14" s="1">
        <f t="shared" si="8"/>
        <v>0.70589236111111109</v>
      </c>
      <c r="AE14" s="1">
        <f t="shared" si="8"/>
        <v>0.71948225308641978</v>
      </c>
      <c r="AF14" s="1">
        <f t="shared" si="8"/>
        <v>0.73307253086419755</v>
      </c>
      <c r="AG14" s="1">
        <f t="shared" si="8"/>
        <v>0.74666280864197532</v>
      </c>
      <c r="AH14" s="1">
        <f t="shared" si="8"/>
        <v>0.76025308641975309</v>
      </c>
      <c r="AI14" s="1">
        <f t="shared" si="8"/>
        <v>0.77384297839506178</v>
      </c>
      <c r="AJ14" s="1">
        <f t="shared" si="8"/>
        <v>0.78743325617283955</v>
      </c>
      <c r="AK14" s="1">
        <f t="shared" si="8"/>
        <v>0.80096952160493828</v>
      </c>
      <c r="AL14" s="1">
        <f t="shared" si="8"/>
        <v>0.81447878086419756</v>
      </c>
    </row>
    <row r="15" spans="1:38"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</row>
    <row r="16" spans="1:38">
      <c r="A16" t="s">
        <v>20</v>
      </c>
      <c r="B16" s="2">
        <f>ROUNDUP(B3*'Reference Data'!$B$4,0)</f>
        <v>0</v>
      </c>
      <c r="C16" s="2">
        <f>ROUNDUP(C3*'Reference Data'!$B$4,0)</f>
        <v>30870</v>
      </c>
      <c r="D16" s="2">
        <f>ROUNDUP(D3*'Reference Data'!$B$4,0)</f>
        <v>92460</v>
      </c>
      <c r="E16" s="2">
        <f>ROUNDUP(E3*'Reference Data'!$B$4,0)</f>
        <v>153810</v>
      </c>
      <c r="F16" s="2">
        <f>ROUNDUP(F3*'Reference Data'!$B$4,0)</f>
        <v>193560</v>
      </c>
      <c r="G16" s="2">
        <f>ROUNDUP(G3*'Reference Data'!$B$4,0)</f>
        <v>233250</v>
      </c>
      <c r="H16" s="2">
        <f>ROUNDUP(H3*'Reference Data'!$B$4,0)</f>
        <v>272940</v>
      </c>
      <c r="I16" s="2">
        <f>ROUNDUP(I3*'Reference Data'!$B$4,0)</f>
        <v>312630</v>
      </c>
      <c r="J16" s="2">
        <f>ROUNDUP(J3*'Reference Data'!$B$4,0)</f>
        <v>352320</v>
      </c>
      <c r="K16" s="2">
        <f>ROUNDUP(K3*'Reference Data'!$B$4,0)</f>
        <v>392010</v>
      </c>
      <c r="L16" s="2">
        <f>ROUNDUP(L3*'Reference Data'!$B$4,0)</f>
        <v>431700</v>
      </c>
      <c r="M16" s="2">
        <f>ROUNDUP(M3*'Reference Data'!$B$4,0)</f>
        <v>471390</v>
      </c>
      <c r="N16" s="2">
        <f>ROUNDUP(N3*'Reference Data'!$B$4,0)</f>
        <v>511080</v>
      </c>
      <c r="O16" s="2">
        <f>ROUNDUP(O3*'Reference Data'!$B$4,0)</f>
        <v>540570</v>
      </c>
      <c r="P16" s="2">
        <f>ROUNDUP(P3*'Reference Data'!$B$4,0)</f>
        <v>565566</v>
      </c>
      <c r="Q16" s="2">
        <f>ROUNDUP(Q3*'Reference Data'!$B$4,0)</f>
        <v>582368</v>
      </c>
      <c r="R16" s="2">
        <f>ROUNDUP(R3*'Reference Data'!$B$4,0)</f>
        <v>598133</v>
      </c>
      <c r="S16" s="2">
        <f>ROUNDUP(S3*'Reference Data'!$B$4,0)</f>
        <v>613838</v>
      </c>
      <c r="T16" s="2">
        <f>ROUNDUP(T3*'Reference Data'!$B$4,0)</f>
        <v>629543</v>
      </c>
      <c r="U16" s="2">
        <f>ROUNDUP(U3*'Reference Data'!$B$4,0)</f>
        <v>645248</v>
      </c>
      <c r="V16" s="2">
        <f>ROUNDUP(V3*'Reference Data'!$B$4,0)</f>
        <v>660953</v>
      </c>
      <c r="W16" s="2">
        <f>ROUNDUP(W3*'Reference Data'!$B$4,0)</f>
        <v>676658</v>
      </c>
      <c r="X16" s="2">
        <f>ROUNDUP(X3*'Reference Data'!$B$4,0)</f>
        <v>692363</v>
      </c>
      <c r="Y16" s="2">
        <f>ROUNDUP(Y3*'Reference Data'!$B$4,0)</f>
        <v>708008</v>
      </c>
      <c r="Z16" s="2">
        <f>ROUNDUP(Z3*'Reference Data'!$B$4,0)</f>
        <v>723653</v>
      </c>
      <c r="AA16" s="2">
        <f>ROUNDUP(AA3*'Reference Data'!$B$4,0)</f>
        <v>741560</v>
      </c>
      <c r="AB16" s="2">
        <f>ROUNDUP(AB3*'Reference Data'!$B$4,0)</f>
        <v>755386</v>
      </c>
      <c r="AC16" s="2">
        <f>ROUNDUP(AC3*'Reference Data'!$B$4,0)</f>
        <v>769064</v>
      </c>
      <c r="AD16" s="2">
        <f>ROUNDUP(AD3*'Reference Data'!$B$4,0)</f>
        <v>784146</v>
      </c>
      <c r="AE16" s="2">
        <f>ROUNDUP(AE3*'Reference Data'!$B$4,0)</f>
        <v>799242</v>
      </c>
      <c r="AF16" s="2">
        <f>ROUNDUP(AF3*'Reference Data'!$B$4,0)</f>
        <v>814339</v>
      </c>
      <c r="AG16" s="2">
        <f>ROUNDUP(AG3*'Reference Data'!$B$4,0)</f>
        <v>829436</v>
      </c>
      <c r="AH16" s="2">
        <f>ROUNDUP(AH3*'Reference Data'!$B$4,0)</f>
        <v>844533</v>
      </c>
      <c r="AI16" s="2">
        <f>ROUNDUP(AI3*'Reference Data'!$B$4,0)</f>
        <v>859629</v>
      </c>
      <c r="AJ16" s="2">
        <f>ROUNDUP(AJ3*'Reference Data'!$B$4,0)</f>
        <v>874726</v>
      </c>
      <c r="AK16" s="2">
        <f>ROUNDUP(AK3*'Reference Data'!$B$4,0)</f>
        <v>889763</v>
      </c>
      <c r="AL16" s="2">
        <f>ROUNDUP(AL3*'Reference Data'!$B$4,0)</f>
        <v>904770</v>
      </c>
    </row>
    <row r="17" spans="1:38">
      <c r="A17" t="s">
        <v>12</v>
      </c>
      <c r="B17" s="1">
        <f>(B16*'Reference Data'!$B$8*'Reference Data'!$B$9)/(5*60)</f>
        <v>0</v>
      </c>
      <c r="C17" s="1">
        <f>(C16*'Reference Data'!$B$8*'Reference Data'!$B$9)/(5*60)</f>
        <v>0.30869999999999997</v>
      </c>
      <c r="D17" s="1">
        <f>(D16*'Reference Data'!$B$8*'Reference Data'!$B$9)/(5*60)</f>
        <v>0.92459999999999998</v>
      </c>
      <c r="E17" s="1">
        <f>(E16*'Reference Data'!$B$8*'Reference Data'!$B$9)/(5*60)</f>
        <v>1.5381000000000002</v>
      </c>
      <c r="F17" s="1">
        <f>(F16*'Reference Data'!$B$8*'Reference Data'!$B$9)/(5*60)</f>
        <v>1.9356000000000002</v>
      </c>
      <c r="G17" s="1">
        <f>(G16*'Reference Data'!$B$8*'Reference Data'!$B$9)/(5*60)</f>
        <v>2.3325</v>
      </c>
      <c r="H17" s="1">
        <f>(H16*'Reference Data'!$B$8*'Reference Data'!$B$9)/(5*60)</f>
        <v>2.7294</v>
      </c>
      <c r="I17" s="1">
        <f>(I16*'Reference Data'!$B$8*'Reference Data'!$B$9)/(5*60)</f>
        <v>3.1263000000000001</v>
      </c>
      <c r="J17" s="1">
        <f>(J16*'Reference Data'!$B$8*'Reference Data'!$B$9)/(5*60)</f>
        <v>3.5232000000000001</v>
      </c>
      <c r="K17" s="1">
        <f>(K16*'Reference Data'!$B$8*'Reference Data'!$B$9)/(5*60)</f>
        <v>3.9200999999999997</v>
      </c>
      <c r="L17" s="1">
        <f>(L16*'Reference Data'!$B$8*'Reference Data'!$B$9)/(5*60)</f>
        <v>4.3170000000000002</v>
      </c>
      <c r="M17" s="1">
        <f>(M16*'Reference Data'!$B$8*'Reference Data'!$B$9)/(5*60)</f>
        <v>4.7139000000000006</v>
      </c>
      <c r="N17" s="1">
        <f>(N16*'Reference Data'!$B$8*'Reference Data'!$B$9)/(5*60)</f>
        <v>5.1108000000000002</v>
      </c>
      <c r="O17" s="1">
        <f>(O16*'Reference Data'!$B$8*'Reference Data'!$B$9)/(5*60)</f>
        <v>5.4057000000000004</v>
      </c>
      <c r="P17" s="1">
        <f>(P16*'Reference Data'!$B$8*'Reference Data'!$B$9)/(5*60)</f>
        <v>5.6556600000000001</v>
      </c>
      <c r="Q17" s="1">
        <f>(Q16*'Reference Data'!$B$8*'Reference Data'!$B$9)/(5*60)</f>
        <v>5.8236800000000013</v>
      </c>
      <c r="R17" s="1">
        <f>(R16*'Reference Data'!$B$8*'Reference Data'!$B$9)/(5*60)</f>
        <v>5.9813299999999998</v>
      </c>
      <c r="S17" s="1">
        <f>(S16*'Reference Data'!$B$8*'Reference Data'!$B$9)/(5*60)</f>
        <v>6.1383800000000006</v>
      </c>
      <c r="T17" s="1">
        <f>(T16*'Reference Data'!$B$8*'Reference Data'!$B$9)/(5*60)</f>
        <v>6.2954300000000005</v>
      </c>
      <c r="U17" s="1">
        <f>(U16*'Reference Data'!$B$8*'Reference Data'!$B$9)/(5*60)</f>
        <v>6.4524799999999995</v>
      </c>
      <c r="V17" s="1">
        <f>(V16*'Reference Data'!$B$8*'Reference Data'!$B$9)/(5*60)</f>
        <v>6.6095300000000003</v>
      </c>
      <c r="W17" s="1">
        <f>(W16*'Reference Data'!$B$8*'Reference Data'!$B$9)/(5*60)</f>
        <v>6.7665799999999994</v>
      </c>
      <c r="X17" s="1">
        <f>(X16*'Reference Data'!$B$8*'Reference Data'!$B$9)/(5*60)</f>
        <v>6.9236300000000002</v>
      </c>
      <c r="Y17" s="1">
        <f>(Y16*'Reference Data'!$B$8*'Reference Data'!$B$9)/(5*60)</f>
        <v>7.0800799999999997</v>
      </c>
      <c r="Z17" s="1">
        <f>(Z16*'Reference Data'!$B$8*'Reference Data'!$B$9)/(5*60)</f>
        <v>7.236530000000001</v>
      </c>
      <c r="AA17" s="1">
        <f>(AA16*'Reference Data'!$B$8*'Reference Data'!$B$9)/(5*60)</f>
        <v>7.4155999999999995</v>
      </c>
      <c r="AB17" s="1">
        <f>(AB16*'Reference Data'!$B$8*'Reference Data'!$B$9)/(5*60)</f>
        <v>7.5538599999999994</v>
      </c>
      <c r="AC17" s="1">
        <f>(AC16*'Reference Data'!$B$8*'Reference Data'!$B$9)/(5*60)</f>
        <v>7.6906400000000001</v>
      </c>
      <c r="AD17" s="1">
        <f>(AD16*'Reference Data'!$B$8*'Reference Data'!$B$9)/(5*60)</f>
        <v>7.8414599999999988</v>
      </c>
      <c r="AE17" s="1">
        <f>(AE16*'Reference Data'!$B$8*'Reference Data'!$B$9)/(5*60)</f>
        <v>7.9924200000000001</v>
      </c>
      <c r="AF17" s="1">
        <f>(AF16*'Reference Data'!$B$8*'Reference Data'!$B$9)/(5*60)</f>
        <v>8.1433900000000001</v>
      </c>
      <c r="AG17" s="1">
        <f>(AG16*'Reference Data'!$B$8*'Reference Data'!$B$9)/(5*60)</f>
        <v>8.2943599999999993</v>
      </c>
      <c r="AH17" s="1">
        <f>(AH16*'Reference Data'!$B$8*'Reference Data'!$B$9)/(5*60)</f>
        <v>8.4453300000000002</v>
      </c>
      <c r="AI17" s="1">
        <f>(AI16*'Reference Data'!$B$8*'Reference Data'!$B$9)/(5*60)</f>
        <v>8.5962899999999998</v>
      </c>
      <c r="AJ17" s="1">
        <f>(AJ16*'Reference Data'!$B$8*'Reference Data'!$B$9)/(5*60)</f>
        <v>8.7472599999999989</v>
      </c>
      <c r="AK17" s="1">
        <f>(AK16*'Reference Data'!$B$8*'Reference Data'!$B$9)/(5*60)</f>
        <v>8.8976300000000013</v>
      </c>
      <c r="AL17" s="1">
        <f>(AL16*'Reference Data'!$B$8*'Reference Data'!$B$9)/(5*60)</f>
        <v>9.047699999999999</v>
      </c>
    </row>
    <row r="18" spans="1:38">
      <c r="A18" t="s">
        <v>13</v>
      </c>
      <c r="B18" s="7">
        <f>B16/(30*24*60*60)</f>
        <v>0</v>
      </c>
      <c r="C18" s="7">
        <f t="shared" ref="C18:Z18" si="9">C16/(30*24*60*60)</f>
        <v>1.1909722222222223E-2</v>
      </c>
      <c r="D18" s="7">
        <f t="shared" si="9"/>
        <v>3.5671296296296298E-2</v>
      </c>
      <c r="E18" s="7">
        <f t="shared" si="9"/>
        <v>5.9340277777777777E-2</v>
      </c>
      <c r="F18" s="7">
        <f t="shared" si="9"/>
        <v>7.4675925925925923E-2</v>
      </c>
      <c r="G18" s="7">
        <f t="shared" si="9"/>
        <v>8.998842592592593E-2</v>
      </c>
      <c r="H18" s="7">
        <f t="shared" si="9"/>
        <v>0.10530092592592592</v>
      </c>
      <c r="I18" s="7">
        <f t="shared" si="9"/>
        <v>0.12061342592592593</v>
      </c>
      <c r="J18" s="7">
        <f t="shared" si="9"/>
        <v>0.13592592592592592</v>
      </c>
      <c r="K18" s="7">
        <f t="shared" si="9"/>
        <v>0.15123842592592593</v>
      </c>
      <c r="L18" s="7">
        <f t="shared" si="9"/>
        <v>0.16655092592592594</v>
      </c>
      <c r="M18" s="7">
        <f t="shared" si="9"/>
        <v>0.18186342592592591</v>
      </c>
      <c r="N18" s="7">
        <f t="shared" si="9"/>
        <v>0.19717592592592592</v>
      </c>
      <c r="O18" s="7">
        <f t="shared" si="9"/>
        <v>0.20855324074074075</v>
      </c>
      <c r="P18" s="7">
        <f t="shared" si="9"/>
        <v>0.21819675925925927</v>
      </c>
      <c r="Q18" s="7">
        <f t="shared" si="9"/>
        <v>0.22467901234567902</v>
      </c>
      <c r="R18" s="7">
        <f t="shared" si="9"/>
        <v>0.23076118827160494</v>
      </c>
      <c r="S18" s="7">
        <f t="shared" si="9"/>
        <v>0.23682021604938272</v>
      </c>
      <c r="T18" s="7">
        <f t="shared" si="9"/>
        <v>0.2428792438271605</v>
      </c>
      <c r="U18" s="7">
        <f t="shared" si="9"/>
        <v>0.24893827160493828</v>
      </c>
      <c r="V18" s="7">
        <f t="shared" si="9"/>
        <v>0.25499729938271604</v>
      </c>
      <c r="W18" s="7">
        <f t="shared" si="9"/>
        <v>0.26105632716049382</v>
      </c>
      <c r="X18" s="7">
        <f t="shared" si="9"/>
        <v>0.2671153549382716</v>
      </c>
      <c r="Y18" s="7">
        <f t="shared" si="9"/>
        <v>0.27315123456790125</v>
      </c>
      <c r="Z18" s="7">
        <f t="shared" si="9"/>
        <v>0.27918711419753084</v>
      </c>
      <c r="AA18" s="7">
        <f t="shared" ref="AA18:AL18" si="10">AA16/(30*24*60*60)</f>
        <v>0.28609567901234567</v>
      </c>
      <c r="AB18" s="7">
        <f t="shared" si="10"/>
        <v>0.2914297839506173</v>
      </c>
      <c r="AC18" s="7">
        <f t="shared" si="10"/>
        <v>0.2967067901234568</v>
      </c>
      <c r="AD18" s="7">
        <f t="shared" si="10"/>
        <v>0.30252546296296295</v>
      </c>
      <c r="AE18" s="7">
        <f t="shared" si="10"/>
        <v>0.30834953703703705</v>
      </c>
      <c r="AF18" s="7">
        <f t="shared" si="10"/>
        <v>0.31417399691358022</v>
      </c>
      <c r="AG18" s="7">
        <f t="shared" si="10"/>
        <v>0.31999845679012345</v>
      </c>
      <c r="AH18" s="7">
        <f t="shared" si="10"/>
        <v>0.32582291666666668</v>
      </c>
      <c r="AI18" s="7">
        <f t="shared" si="10"/>
        <v>0.33164699074074072</v>
      </c>
      <c r="AJ18" s="7">
        <f t="shared" si="10"/>
        <v>0.33747145061728395</v>
      </c>
      <c r="AK18" s="7">
        <f t="shared" si="10"/>
        <v>0.34327276234567899</v>
      </c>
      <c r="AL18" s="7">
        <f t="shared" si="10"/>
        <v>0.3490625</v>
      </c>
    </row>
    <row r="19" spans="1:38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</row>
    <row r="20" spans="1:38">
      <c r="A20" t="s">
        <v>21</v>
      </c>
      <c r="B20" s="2">
        <f>ROUNDUP(B3*'Reference Data'!$B$5,0)*'Reference Data'!$B$6</f>
        <v>0</v>
      </c>
      <c r="C20" s="2">
        <f>ROUNDUP(C3*'Reference Data'!$B$5,0)*'Reference Data'!$B$6</f>
        <v>445803960</v>
      </c>
      <c r="D20" s="2">
        <f>ROUNDUP(D3*'Reference Data'!$B$5,0)*'Reference Data'!$B$6</f>
        <v>1335245680</v>
      </c>
      <c r="E20" s="2">
        <f>ROUNDUP(E3*'Reference Data'!$B$5,0)*'Reference Data'!$B$6</f>
        <v>2221221480</v>
      </c>
      <c r="F20" s="2">
        <f>ROUNDUP(F3*'Reference Data'!$B$5,0)*'Reference Data'!$B$6</f>
        <v>2795264480</v>
      </c>
      <c r="G20" s="2">
        <f>ROUNDUP(G3*'Reference Data'!$B$5,0)*'Reference Data'!$B$6</f>
        <v>3368441000</v>
      </c>
      <c r="H20" s="2">
        <f>ROUNDUP(H3*'Reference Data'!$B$5,0)*'Reference Data'!$B$6</f>
        <v>3941617520</v>
      </c>
      <c r="I20" s="2">
        <f>ROUNDUP(I3*'Reference Data'!$B$5,0)*'Reference Data'!$B$6</f>
        <v>4514794040</v>
      </c>
      <c r="J20" s="2">
        <f>ROUNDUP(J3*'Reference Data'!$B$5,0)*'Reference Data'!$B$6</f>
        <v>5087970560</v>
      </c>
      <c r="K20" s="2">
        <f>ROUNDUP(K3*'Reference Data'!$B$5,0)*'Reference Data'!$B$6</f>
        <v>5661147080</v>
      </c>
      <c r="L20" s="2">
        <f>ROUNDUP(L3*'Reference Data'!$B$5,0)*'Reference Data'!$B$6</f>
        <v>6234323600</v>
      </c>
      <c r="M20" s="2">
        <f>ROUNDUP(M3*'Reference Data'!$B$5,0)*'Reference Data'!$B$6</f>
        <v>6807500120</v>
      </c>
      <c r="N20" s="2">
        <f>ROUNDUP(N3*'Reference Data'!$B$5,0)*'Reference Data'!$B$6</f>
        <v>7380676640</v>
      </c>
      <c r="O20" s="2">
        <f>ROUNDUP(O3*'Reference Data'!$B$5,0)*'Reference Data'!$B$6</f>
        <v>7806551560</v>
      </c>
      <c r="P20" s="2">
        <f>ROUNDUP(P3*'Reference Data'!$B$5,0)*'Reference Data'!$B$6</f>
        <v>8167527140</v>
      </c>
      <c r="Q20" s="2">
        <f>ROUNDUP(Q3*'Reference Data'!$B$5,0)*'Reference Data'!$B$6</f>
        <v>8410163200</v>
      </c>
      <c r="R20" s="2">
        <f>ROUNDUP(R3*'Reference Data'!$B$5,0)*'Reference Data'!$B$6</f>
        <v>8637830820</v>
      </c>
      <c r="S20" s="2">
        <f>ROUNDUP(S3*'Reference Data'!$B$5,0)*'Reference Data'!$B$6</f>
        <v>8864631960</v>
      </c>
      <c r="T20" s="2">
        <f>ROUNDUP(T3*'Reference Data'!$B$5,0)*'Reference Data'!$B$6</f>
        <v>9091433100</v>
      </c>
      <c r="U20" s="2">
        <f>ROUNDUP(U3*'Reference Data'!$B$5,0)*'Reference Data'!$B$6</f>
        <v>9318234240</v>
      </c>
      <c r="V20" s="2">
        <f>ROUNDUP(V3*'Reference Data'!$B$5,0)*'Reference Data'!$B$6</f>
        <v>9545035380</v>
      </c>
      <c r="W20" s="2">
        <f>ROUNDUP(W3*'Reference Data'!$B$5,0)*'Reference Data'!$B$6</f>
        <v>9771836520</v>
      </c>
      <c r="X20" s="2">
        <f>ROUNDUP(X3*'Reference Data'!$B$5,0)*'Reference Data'!$B$6</f>
        <v>9998637660</v>
      </c>
      <c r="Y20" s="2">
        <f>ROUNDUP(Y3*'Reference Data'!$B$5,0)*'Reference Data'!$B$6</f>
        <v>10224572320</v>
      </c>
      <c r="Z20" s="2">
        <f>ROUNDUP(Z3*'Reference Data'!$B$5,0)*'Reference Data'!$B$6</f>
        <v>10450506980</v>
      </c>
      <c r="AA20" s="2">
        <f>ROUNDUP(AA3*'Reference Data'!$B$5,0)*'Reference Data'!$B$6</f>
        <v>10709107940</v>
      </c>
      <c r="AB20" s="2">
        <f>ROUNDUP(AB3*'Reference Data'!$B$5,0)*'Reference Data'!$B$6</f>
        <v>10908770920</v>
      </c>
      <c r="AC20" s="2">
        <f>ROUNDUP(AC3*'Reference Data'!$B$5,0)*'Reference Data'!$B$6</f>
        <v>11106302360</v>
      </c>
      <c r="AD20" s="2">
        <f>ROUNDUP(AD3*'Reference Data'!$B$5,0)*'Reference Data'!$B$6</f>
        <v>11324102940</v>
      </c>
      <c r="AE20" s="2">
        <f>ROUNDUP(AE3*'Reference Data'!$B$5,0)*'Reference Data'!$B$6</f>
        <v>11542120140</v>
      </c>
      <c r="AF20" s="2">
        <f>ROUNDUP(AF3*'Reference Data'!$B$5,0)*'Reference Data'!$B$6</f>
        <v>11760137340</v>
      </c>
      <c r="AG20" s="2">
        <f>ROUNDUP(AG3*'Reference Data'!$B$5,0)*'Reference Data'!$B$6</f>
        <v>11978154540</v>
      </c>
      <c r="AH20" s="2">
        <f>ROUNDUP(AH3*'Reference Data'!$B$5,0)*'Reference Data'!$B$6</f>
        <v>12196171740</v>
      </c>
      <c r="AI20" s="2">
        <f>ROUNDUP(AI3*'Reference Data'!$B$5,0)*'Reference Data'!$B$6</f>
        <v>12414188940</v>
      </c>
      <c r="AJ20" s="2">
        <f>ROUNDUP(AJ3*'Reference Data'!$B$5,0)*'Reference Data'!$B$6</f>
        <v>12632206140</v>
      </c>
      <c r="AK20" s="2">
        <f>ROUNDUP(AK3*'Reference Data'!$B$5,0)*'Reference Data'!$B$6</f>
        <v>12849356860</v>
      </c>
      <c r="AL20" s="2">
        <f>ROUNDUP(AL3*'Reference Data'!$B$5,0)*'Reference Data'!$B$6</f>
        <v>13066074340</v>
      </c>
    </row>
    <row r="21" spans="1:38">
      <c r="A21" t="s">
        <v>15</v>
      </c>
      <c r="B21" s="1">
        <f>(B20*'Reference Data'!$B$10*'Reference Data'!$B$11)/(5*60)</f>
        <v>0</v>
      </c>
      <c r="C21" s="1">
        <f>(C20*'Reference Data'!$B$10*'Reference Data'!$B$11)/(5*60)</f>
        <v>237.762112</v>
      </c>
      <c r="D21" s="1">
        <f>(D20*'Reference Data'!$B$10*'Reference Data'!$B$11)/(5*60)</f>
        <v>712.13102933333346</v>
      </c>
      <c r="E21" s="1">
        <f>(E20*'Reference Data'!$B$10*'Reference Data'!$B$11)/(5*60)</f>
        <v>1184.6514560000001</v>
      </c>
      <c r="F21" s="1">
        <f>(F20*'Reference Data'!$B$10*'Reference Data'!$B$11)/(5*60)</f>
        <v>1490.8077226666667</v>
      </c>
      <c r="G21" s="1">
        <f>(G20*'Reference Data'!$B$10*'Reference Data'!$B$11)/(5*60)</f>
        <v>1796.501866666667</v>
      </c>
      <c r="H21" s="1">
        <f>(H20*'Reference Data'!$B$10*'Reference Data'!$B$11)/(5*60)</f>
        <v>2102.196010666667</v>
      </c>
      <c r="I21" s="1">
        <f>(I20*'Reference Data'!$B$10*'Reference Data'!$B$11)/(5*60)</f>
        <v>2407.8901546666666</v>
      </c>
      <c r="J21" s="1">
        <f>(J20*'Reference Data'!$B$10*'Reference Data'!$B$11)/(5*60)</f>
        <v>2713.5842986666667</v>
      </c>
      <c r="K21" s="1">
        <f>(K20*'Reference Data'!$B$10*'Reference Data'!$B$11)/(5*60)</f>
        <v>3019.2784426666667</v>
      </c>
      <c r="L21" s="1">
        <f>(L20*'Reference Data'!$B$10*'Reference Data'!$B$11)/(5*60)</f>
        <v>3324.9725866666668</v>
      </c>
      <c r="M21" s="1">
        <f>(M20*'Reference Data'!$B$10*'Reference Data'!$B$11)/(5*60)</f>
        <v>3630.6667306666668</v>
      </c>
      <c r="N21" s="1">
        <f>(N20*'Reference Data'!$B$10*'Reference Data'!$B$11)/(5*60)</f>
        <v>3936.3608746666669</v>
      </c>
      <c r="O21" s="1">
        <f>(O20*'Reference Data'!$B$10*'Reference Data'!$B$11)/(5*60)</f>
        <v>4163.4941653333344</v>
      </c>
      <c r="P21" s="1">
        <f>(P20*'Reference Data'!$B$10*'Reference Data'!$B$11)/(5*60)</f>
        <v>4356.0144746666674</v>
      </c>
      <c r="Q21" s="1">
        <f>(Q20*'Reference Data'!$B$10*'Reference Data'!$B$11)/(5*60)</f>
        <v>4485.4203733333334</v>
      </c>
      <c r="R21" s="1">
        <f>(R20*'Reference Data'!$B$10*'Reference Data'!$B$11)/(5*60)</f>
        <v>4606.8431039999996</v>
      </c>
      <c r="S21" s="1">
        <f>(S20*'Reference Data'!$B$10*'Reference Data'!$B$11)/(5*60)</f>
        <v>4727.8037120000008</v>
      </c>
      <c r="T21" s="1">
        <f>(T20*'Reference Data'!$B$10*'Reference Data'!$B$11)/(5*60)</f>
        <v>4848.7643200000002</v>
      </c>
      <c r="U21" s="1">
        <f>(U20*'Reference Data'!$B$10*'Reference Data'!$B$11)/(5*60)</f>
        <v>4969.7249280000005</v>
      </c>
      <c r="V21" s="1">
        <f>(V20*'Reference Data'!$B$10*'Reference Data'!$B$11)/(5*60)</f>
        <v>5090.685536</v>
      </c>
      <c r="W21" s="1">
        <f>(W20*'Reference Data'!$B$10*'Reference Data'!$B$11)/(5*60)</f>
        <v>5211.6461440000003</v>
      </c>
      <c r="X21" s="1">
        <f>(X20*'Reference Data'!$B$10*'Reference Data'!$B$11)/(5*60)</f>
        <v>5332.6067520000006</v>
      </c>
      <c r="Y21" s="1">
        <f>(Y20*'Reference Data'!$B$10*'Reference Data'!$B$11)/(5*60)</f>
        <v>5453.1052373333341</v>
      </c>
      <c r="Z21" s="1">
        <f>(Z20*'Reference Data'!$B$10*'Reference Data'!$B$11)/(5*60)</f>
        <v>5573.6037226666667</v>
      </c>
      <c r="AA21" s="1">
        <f>(AA20*'Reference Data'!$B$10*'Reference Data'!$B$11)/(5*60)</f>
        <v>5711.5242346666664</v>
      </c>
      <c r="AB21" s="1">
        <f>(AB20*'Reference Data'!$B$10*'Reference Data'!$B$11)/(5*60)</f>
        <v>5818.0111573333343</v>
      </c>
      <c r="AC21" s="1">
        <f>(AC20*'Reference Data'!$B$10*'Reference Data'!$B$11)/(5*60)</f>
        <v>5923.3612586666677</v>
      </c>
      <c r="AD21" s="1">
        <f>(AD20*'Reference Data'!$B$10*'Reference Data'!$B$11)/(5*60)</f>
        <v>6039.521568000001</v>
      </c>
      <c r="AE21" s="1">
        <f>(AE20*'Reference Data'!$B$10*'Reference Data'!$B$11)/(5*60)</f>
        <v>6155.7974080000004</v>
      </c>
      <c r="AF21" s="1">
        <f>(AF20*'Reference Data'!$B$10*'Reference Data'!$B$11)/(5*60)</f>
        <v>6272.0732480000006</v>
      </c>
      <c r="AG21" s="1">
        <f>(AG20*'Reference Data'!$B$10*'Reference Data'!$B$11)/(5*60)</f>
        <v>6388.3490879999999</v>
      </c>
      <c r="AH21" s="1">
        <f>(AH20*'Reference Data'!$B$10*'Reference Data'!$B$11)/(5*60)</f>
        <v>6504.6249280000002</v>
      </c>
      <c r="AI21" s="1">
        <f>(AI20*'Reference Data'!$B$10*'Reference Data'!$B$11)/(5*60)</f>
        <v>6620.9007680000004</v>
      </c>
      <c r="AJ21" s="1">
        <f>(AJ20*'Reference Data'!$B$10*'Reference Data'!$B$11)/(5*60)</f>
        <v>6737.1766080000007</v>
      </c>
      <c r="AK21" s="1">
        <f>(AK20*'Reference Data'!$B$10*'Reference Data'!$B$11)/(5*60)</f>
        <v>6852.9903253333341</v>
      </c>
      <c r="AL21" s="1">
        <f>(AL20*'Reference Data'!$B$10*'Reference Data'!$B$11)/(5*60)</f>
        <v>6968.5729813333337</v>
      </c>
    </row>
    <row r="22" spans="1:38">
      <c r="A22" t="s">
        <v>14</v>
      </c>
      <c r="B22" s="1">
        <f>B20/(30*24*60*60)</f>
        <v>0</v>
      </c>
      <c r="C22" s="1">
        <f t="shared" ref="C22:Z22" si="11">C20/(30*24*60*60)</f>
        <v>171.99226851851853</v>
      </c>
      <c r="D22" s="1">
        <f t="shared" si="11"/>
        <v>515.14108024691359</v>
      </c>
      <c r="E22" s="1">
        <f t="shared" si="11"/>
        <v>856.95273148148146</v>
      </c>
      <c r="F22" s="1">
        <f t="shared" si="11"/>
        <v>1078.4199382716049</v>
      </c>
      <c r="G22" s="1">
        <f t="shared" si="11"/>
        <v>1299.5528549382716</v>
      </c>
      <c r="H22" s="1">
        <f t="shared" si="11"/>
        <v>1520.6857716049383</v>
      </c>
      <c r="I22" s="1">
        <f t="shared" si="11"/>
        <v>1741.818688271605</v>
      </c>
      <c r="J22" s="1">
        <f t="shared" si="11"/>
        <v>1962.9516049382717</v>
      </c>
      <c r="K22" s="1">
        <f t="shared" si="11"/>
        <v>2184.0845216049383</v>
      </c>
      <c r="L22" s="1">
        <f t="shared" si="11"/>
        <v>2405.2174382716048</v>
      </c>
      <c r="M22" s="1">
        <f t="shared" si="11"/>
        <v>2626.3503549382717</v>
      </c>
      <c r="N22" s="1">
        <f t="shared" si="11"/>
        <v>2847.4832716049382</v>
      </c>
      <c r="O22" s="1">
        <f t="shared" si="11"/>
        <v>3011.7868672839504</v>
      </c>
      <c r="P22" s="1">
        <f t="shared" si="11"/>
        <v>3151.0521373456791</v>
      </c>
      <c r="Q22" s="1">
        <f t="shared" si="11"/>
        <v>3244.6617283950618</v>
      </c>
      <c r="R22" s="1">
        <f t="shared" si="11"/>
        <v>3332.4964583333335</v>
      </c>
      <c r="S22" s="1">
        <f t="shared" si="11"/>
        <v>3419.9968981481484</v>
      </c>
      <c r="T22" s="1">
        <f t="shared" si="11"/>
        <v>3507.4973379629628</v>
      </c>
      <c r="U22" s="1">
        <f t="shared" si="11"/>
        <v>3594.9977777777776</v>
      </c>
      <c r="V22" s="1">
        <f t="shared" si="11"/>
        <v>3682.4982175925925</v>
      </c>
      <c r="W22" s="1">
        <f t="shared" si="11"/>
        <v>3769.9986574074073</v>
      </c>
      <c r="X22" s="1">
        <f t="shared" si="11"/>
        <v>3857.4990972222222</v>
      </c>
      <c r="Y22" s="1">
        <f t="shared" si="11"/>
        <v>3944.6652469135802</v>
      </c>
      <c r="Z22" s="1">
        <f t="shared" si="11"/>
        <v>4031.8313966049382</v>
      </c>
      <c r="AA22" s="1">
        <f t="shared" ref="AA22:AL22" si="12">AA20/(30*24*60*60)</f>
        <v>4131.600285493827</v>
      </c>
      <c r="AB22" s="1">
        <f t="shared" si="12"/>
        <v>4208.6307561728399</v>
      </c>
      <c r="AC22" s="1">
        <f t="shared" si="12"/>
        <v>4284.8388734567898</v>
      </c>
      <c r="AD22" s="1">
        <f t="shared" si="12"/>
        <v>4368.8668749999997</v>
      </c>
      <c r="AE22" s="1">
        <f t="shared" si="12"/>
        <v>4452.978449074074</v>
      </c>
      <c r="AF22" s="1">
        <f t="shared" si="12"/>
        <v>4537.0900231481482</v>
      </c>
      <c r="AG22" s="1">
        <f t="shared" si="12"/>
        <v>4621.2015972222225</v>
      </c>
      <c r="AH22" s="1">
        <f t="shared" si="12"/>
        <v>4705.3131712962959</v>
      </c>
      <c r="AI22" s="1">
        <f t="shared" si="12"/>
        <v>4789.4247453703701</v>
      </c>
      <c r="AJ22" s="1">
        <f t="shared" si="12"/>
        <v>4873.5363194444444</v>
      </c>
      <c r="AK22" s="1">
        <f t="shared" si="12"/>
        <v>4957.3136033950614</v>
      </c>
      <c r="AL22" s="1">
        <f t="shared" si="12"/>
        <v>5040.9237422839506</v>
      </c>
    </row>
    <row r="24" spans="1:38" hidden="1">
      <c r="A24" t="s">
        <v>104</v>
      </c>
      <c r="B24" s="10">
        <v>0</v>
      </c>
      <c r="O24" s="11"/>
      <c r="P24" s="11"/>
      <c r="Z24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>
      <selection sqref="A1:D1"/>
    </sheetView>
  </sheetViews>
  <sheetFormatPr defaultRowHeight="15"/>
  <cols>
    <col min="1" max="1" width="59.625" style="14" customWidth="1"/>
    <col min="2" max="2" width="21.25" style="14" bestFit="1" customWidth="1"/>
    <col min="3" max="3" width="14.5" style="14" customWidth="1"/>
    <col min="4" max="4" width="9" style="14"/>
    <col min="5" max="5" width="11" style="14" bestFit="1" customWidth="1"/>
    <col min="6" max="16384" width="9" style="14"/>
  </cols>
  <sheetData>
    <row r="1" spans="1:5">
      <c r="A1" s="52" t="s">
        <v>89</v>
      </c>
      <c r="B1" s="52"/>
      <c r="C1" s="52"/>
      <c r="D1" s="52"/>
      <c r="E1" s="41"/>
    </row>
    <row r="3" spans="1:5" ht="15.75">
      <c r="A3" s="29" t="s">
        <v>73</v>
      </c>
      <c r="B3" s="37">
        <f>'Reference Data'!B15</f>
        <v>20000000</v>
      </c>
      <c r="C3" s="35"/>
    </row>
    <row r="4" spans="1:5">
      <c r="A4" s="31" t="s">
        <v>72</v>
      </c>
      <c r="B4" s="40">
        <f>MAX('Transaction Details'!B3:AL3)</f>
        <v>30158.974999999988</v>
      </c>
    </row>
    <row r="6" spans="1:5">
      <c r="B6" s="29" t="s">
        <v>88</v>
      </c>
      <c r="C6" s="29" t="s">
        <v>87</v>
      </c>
    </row>
    <row r="7" spans="1:5" ht="15.75">
      <c r="A7" s="31" t="s">
        <v>86</v>
      </c>
      <c r="B7" s="30">
        <f>B3*'Reference Data'!B3</f>
        <v>1400000000</v>
      </c>
      <c r="C7" s="35">
        <f>(B7*'Reference Data'!$B$8*'Reference Data'!$B$9)/(5*60)</f>
        <v>14000</v>
      </c>
      <c r="E7" s="35"/>
    </row>
    <row r="8" spans="1:5" ht="15.75">
      <c r="A8" s="31" t="s">
        <v>85</v>
      </c>
      <c r="B8" s="30">
        <f>B3*'Reference Data'!B4</f>
        <v>600000000</v>
      </c>
      <c r="C8" s="35">
        <f>(B8*'Reference Data'!$B$8*'Reference Data'!$B$9)/(5*60)</f>
        <v>6000</v>
      </c>
    </row>
    <row r="9" spans="1:5" ht="15.75">
      <c r="A9" s="31" t="s">
        <v>101</v>
      </c>
      <c r="B9" s="49" t="s">
        <v>99</v>
      </c>
      <c r="C9" s="35">
        <f>'Reference Data'!B13</f>
        <v>3500</v>
      </c>
    </row>
    <row r="10" spans="1:5" ht="15.75">
      <c r="A10" s="31" t="s">
        <v>102</v>
      </c>
      <c r="B10" s="39">
        <f>'Reference Data'!B20</f>
        <v>13685760000000</v>
      </c>
      <c r="C10" s="37">
        <f>B10/(30*24*60*60)</f>
        <v>5280000</v>
      </c>
    </row>
    <row r="11" spans="1:5" ht="15.75">
      <c r="A11" s="31"/>
      <c r="B11" s="38"/>
    </row>
    <row r="12" spans="1:5" ht="15.75">
      <c r="A12" s="31" t="s">
        <v>84</v>
      </c>
      <c r="B12" s="30">
        <f>B4*'Reference Data'!B3</f>
        <v>2111128.2499999991</v>
      </c>
      <c r="C12" s="14">
        <f>(B12*'Reference Data'!$B$8*'Reference Data'!$B$9)/(5*60)</f>
        <v>21.111282499999991</v>
      </c>
    </row>
    <row r="13" spans="1:5" ht="15.75">
      <c r="A13" s="31" t="s">
        <v>83</v>
      </c>
      <c r="B13" s="37">
        <f>B4*'Reference Data'!B4</f>
        <v>904769.24999999965</v>
      </c>
      <c r="C13" s="14">
        <f>(B13*'Reference Data'!$B$8*'Reference Data'!$B$9)/(5*60)</f>
        <v>9.0476924999999966</v>
      </c>
    </row>
    <row r="14" spans="1:5">
      <c r="A14" s="31" t="s">
        <v>98</v>
      </c>
      <c r="B14" s="50" t="s">
        <v>99</v>
      </c>
      <c r="C14" s="34">
        <f>B4/B3*'Reference Data'!B13</f>
        <v>5.2778206249999977</v>
      </c>
    </row>
    <row r="15" spans="1:5" ht="15.75">
      <c r="A15" s="31" t="s">
        <v>82</v>
      </c>
      <c r="B15" s="35">
        <f>B4*'Reference Data'!B5</f>
        <v>653303716.44999969</v>
      </c>
      <c r="C15" s="36">
        <f>(B15*'Reference Data'!B10*'Reference Data'!B11)/(5*60)</f>
        <v>348.42864877333324</v>
      </c>
    </row>
    <row r="16" spans="1:5">
      <c r="A16" s="31" t="s">
        <v>81</v>
      </c>
      <c r="B16" s="35">
        <f>B15*10</f>
        <v>6533037164.4999971</v>
      </c>
      <c r="C16" s="34">
        <f>C15*10</f>
        <v>3484.2864877333323</v>
      </c>
    </row>
    <row r="18" spans="1:3">
      <c r="A18" s="31" t="s">
        <v>80</v>
      </c>
      <c r="B18" s="33">
        <f>B12/B7</f>
        <v>1.5079487499999992E-3</v>
      </c>
      <c r="C18" s="32" t="s">
        <v>76</v>
      </c>
    </row>
    <row r="19" spans="1:3">
      <c r="A19" s="31" t="s">
        <v>79</v>
      </c>
      <c r="B19" s="33">
        <f>B13/B8</f>
        <v>1.5079487499999994E-3</v>
      </c>
      <c r="C19" s="32" t="s">
        <v>76</v>
      </c>
    </row>
    <row r="20" spans="1:3">
      <c r="A20" s="31" t="s">
        <v>100</v>
      </c>
      <c r="B20" s="33">
        <f>C14/C9</f>
        <v>1.5079487499999994E-3</v>
      </c>
      <c r="C20" s="32" t="s">
        <v>76</v>
      </c>
    </row>
    <row r="21" spans="1:3" ht="15.75">
      <c r="A21" s="31" t="s">
        <v>78</v>
      </c>
      <c r="B21" s="51">
        <f>B15/B10</f>
        <v>4.7736020246592053E-5</v>
      </c>
    </row>
    <row r="22" spans="1:3">
      <c r="A22" s="31" t="s">
        <v>77</v>
      </c>
      <c r="B22" s="33">
        <f>B16/B10</f>
        <v>4.7736020246592057E-4</v>
      </c>
      <c r="C22" s="32" t="s">
        <v>76</v>
      </c>
    </row>
    <row r="25" spans="1:3">
      <c r="A25" s="31" t="s">
        <v>103</v>
      </c>
    </row>
    <row r="27" spans="1:3">
      <c r="A27" s="29" t="s">
        <v>75</v>
      </c>
    </row>
  </sheetData>
  <mergeCells count="1">
    <mergeCell ref="A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3"/>
  <sheetViews>
    <sheetView workbookViewId="0">
      <selection sqref="A1:E1"/>
    </sheetView>
  </sheetViews>
  <sheetFormatPr defaultRowHeight="15.75"/>
  <cols>
    <col min="1" max="1" width="41.5" style="14" bestFit="1" customWidth="1"/>
    <col min="2" max="2" width="11.125" style="14" bestFit="1" customWidth="1"/>
    <col min="3" max="3" width="5.25" style="15" bestFit="1" customWidth="1"/>
    <col min="4" max="4" width="10.375" style="15" bestFit="1" customWidth="1"/>
    <col min="5" max="5" width="12.125" style="14" bestFit="1" customWidth="1"/>
    <col min="6" max="16384" width="9" style="14"/>
  </cols>
  <sheetData>
    <row r="1" spans="1:5" ht="15">
      <c r="A1" s="52" t="s">
        <v>74</v>
      </c>
      <c r="B1" s="52"/>
      <c r="C1" s="52"/>
      <c r="D1" s="52"/>
      <c r="E1" s="52"/>
    </row>
    <row r="3" spans="1:5">
      <c r="A3" s="29" t="s">
        <v>96</v>
      </c>
      <c r="B3" s="30">
        <f>'Reference Data'!B16</f>
        <v>50000000</v>
      </c>
    </row>
    <row r="4" spans="1:5">
      <c r="A4" s="31" t="s">
        <v>72</v>
      </c>
      <c r="B4" s="40">
        <f>MAX('Transaction Details'!B3:AL3)</f>
        <v>30158.974999999988</v>
      </c>
    </row>
    <row r="5" spans="1:5">
      <c r="A5" s="29" t="s">
        <v>71</v>
      </c>
      <c r="B5" s="28">
        <f>E53/D53</f>
        <v>6.0317949999999965E-4</v>
      </c>
    </row>
    <row r="7" spans="1:5" ht="45.75" customHeight="1">
      <c r="A7" s="54" t="s">
        <v>70</v>
      </c>
      <c r="B7" s="54" t="s">
        <v>69</v>
      </c>
      <c r="C7" s="53" t="s">
        <v>68</v>
      </c>
      <c r="D7" s="53"/>
      <c r="E7" s="27" t="s">
        <v>67</v>
      </c>
    </row>
    <row r="8" spans="1:5" ht="30">
      <c r="A8" s="54"/>
      <c r="B8" s="54"/>
      <c r="C8" s="26" t="s">
        <v>66</v>
      </c>
      <c r="D8" s="25" t="s">
        <v>65</v>
      </c>
      <c r="E8" s="25" t="s">
        <v>65</v>
      </c>
    </row>
    <row r="9" spans="1:5">
      <c r="A9" s="23" t="s">
        <v>64</v>
      </c>
      <c r="B9" s="19"/>
      <c r="C9" s="18"/>
      <c r="D9" s="18"/>
      <c r="E9" s="19"/>
    </row>
    <row r="10" spans="1:5">
      <c r="A10" s="19" t="s">
        <v>63</v>
      </c>
      <c r="B10" s="19">
        <v>1</v>
      </c>
      <c r="C10" s="18">
        <v>0.3</v>
      </c>
      <c r="D10" s="22">
        <f>C10*'Reference Data'!$B$18*B10</f>
        <v>72</v>
      </c>
      <c r="E10" s="21">
        <f>D10*($B$4/$B$3)</f>
        <v>4.342892399999998E-2</v>
      </c>
    </row>
    <row r="11" spans="1:5">
      <c r="A11" s="19" t="s">
        <v>62</v>
      </c>
      <c r="B11" s="19">
        <v>1</v>
      </c>
      <c r="C11" s="18">
        <v>0.5</v>
      </c>
      <c r="D11" s="22">
        <f>C11*'Reference Data'!$B$18*B11</f>
        <v>120</v>
      </c>
      <c r="E11" s="21">
        <f t="shared" ref="E11:E51" si="0">D11*($B$4/$B$3)</f>
        <v>7.2381539999999966E-2</v>
      </c>
    </row>
    <row r="12" spans="1:5">
      <c r="A12" s="19" t="s">
        <v>61</v>
      </c>
      <c r="B12" s="19">
        <v>1</v>
      </c>
      <c r="C12" s="18">
        <v>0.7</v>
      </c>
      <c r="D12" s="22">
        <f>C12*'Reference Data'!$B$18*B12</f>
        <v>168</v>
      </c>
      <c r="E12" s="21">
        <f t="shared" si="0"/>
        <v>0.10133415599999995</v>
      </c>
    </row>
    <row r="13" spans="1:5">
      <c r="A13" s="19" t="s">
        <v>60</v>
      </c>
      <c r="B13" s="19">
        <v>1</v>
      </c>
      <c r="C13" s="18">
        <v>0.5</v>
      </c>
      <c r="D13" s="22">
        <f>C13*'Reference Data'!$B$18*B13</f>
        <v>120</v>
      </c>
      <c r="E13" s="21">
        <f t="shared" si="0"/>
        <v>7.2381539999999966E-2</v>
      </c>
    </row>
    <row r="14" spans="1:5">
      <c r="A14" s="23" t="s">
        <v>59</v>
      </c>
      <c r="B14" s="19"/>
      <c r="C14" s="18"/>
      <c r="D14" s="22"/>
      <c r="E14" s="21"/>
    </row>
    <row r="15" spans="1:5">
      <c r="A15" s="19" t="s">
        <v>58</v>
      </c>
      <c r="B15" s="19">
        <v>1</v>
      </c>
      <c r="C15" s="18">
        <v>1</v>
      </c>
      <c r="D15" s="22">
        <f>C15*'Reference Data'!$B$18*B15</f>
        <v>240</v>
      </c>
      <c r="E15" s="21">
        <f t="shared" si="0"/>
        <v>0.14476307999999993</v>
      </c>
    </row>
    <row r="16" spans="1:5">
      <c r="A16" s="19" t="s">
        <v>57</v>
      </c>
      <c r="B16" s="19">
        <v>3</v>
      </c>
      <c r="C16" s="18">
        <v>1</v>
      </c>
      <c r="D16" s="22">
        <f>C16*'Reference Data'!$B$18*B16</f>
        <v>720</v>
      </c>
      <c r="E16" s="21">
        <f t="shared" si="0"/>
        <v>0.4342892399999998</v>
      </c>
    </row>
    <row r="17" spans="1:5">
      <c r="A17" s="23" t="s">
        <v>56</v>
      </c>
      <c r="B17" s="19"/>
      <c r="C17" s="18"/>
      <c r="D17" s="22"/>
      <c r="E17" s="21"/>
    </row>
    <row r="18" spans="1:5">
      <c r="A18" s="19" t="s">
        <v>55</v>
      </c>
      <c r="B18" s="19">
        <v>1</v>
      </c>
      <c r="C18" s="18">
        <v>1</v>
      </c>
      <c r="D18" s="22">
        <f>C18*'Reference Data'!$B$18*B18</f>
        <v>240</v>
      </c>
      <c r="E18" s="21">
        <f t="shared" si="0"/>
        <v>0.14476307999999993</v>
      </c>
    </row>
    <row r="19" spans="1:5">
      <c r="A19" s="19" t="s">
        <v>54</v>
      </c>
      <c r="B19" s="19">
        <v>1</v>
      </c>
      <c r="C19" s="18">
        <v>1</v>
      </c>
      <c r="D19" s="22">
        <f>C19*'Reference Data'!$B$18*B19</f>
        <v>240</v>
      </c>
      <c r="E19" s="21">
        <f t="shared" si="0"/>
        <v>0.14476307999999993</v>
      </c>
    </row>
    <row r="20" spans="1:5">
      <c r="A20" s="19" t="s">
        <v>53</v>
      </c>
      <c r="B20" s="19">
        <v>2</v>
      </c>
      <c r="C20" s="18">
        <v>1</v>
      </c>
      <c r="D20" s="22">
        <f>C20*'Reference Data'!$B$18*B20</f>
        <v>480</v>
      </c>
      <c r="E20" s="21">
        <f t="shared" si="0"/>
        <v>0.28952615999999987</v>
      </c>
    </row>
    <row r="21" spans="1:5">
      <c r="A21" s="23" t="s">
        <v>52</v>
      </c>
      <c r="B21" s="19"/>
      <c r="C21" s="18"/>
      <c r="D21" s="22"/>
      <c r="E21" s="21"/>
    </row>
    <row r="22" spans="1:5">
      <c r="A22" s="19" t="s">
        <v>51</v>
      </c>
      <c r="B22" s="19">
        <v>1</v>
      </c>
      <c r="C22" s="18">
        <v>0.25</v>
      </c>
      <c r="D22" s="22">
        <f>C22*'Reference Data'!$B$18*B22</f>
        <v>60</v>
      </c>
      <c r="E22" s="21">
        <f t="shared" si="0"/>
        <v>3.6190769999999983E-2</v>
      </c>
    </row>
    <row r="23" spans="1:5">
      <c r="A23" s="19" t="s">
        <v>50</v>
      </c>
      <c r="B23" s="19">
        <v>1</v>
      </c>
      <c r="C23" s="18">
        <v>0.5</v>
      </c>
      <c r="D23" s="22">
        <f>C23*'Reference Data'!$B$18*B23</f>
        <v>120</v>
      </c>
      <c r="E23" s="21">
        <f t="shared" si="0"/>
        <v>7.2381539999999966E-2</v>
      </c>
    </row>
    <row r="24" spans="1:5">
      <c r="A24" s="19" t="s">
        <v>49</v>
      </c>
      <c r="B24" s="19">
        <v>1</v>
      </c>
      <c r="C24" s="18">
        <v>0.5</v>
      </c>
      <c r="D24" s="22">
        <f>C24*'Reference Data'!$B$18*B24</f>
        <v>120</v>
      </c>
      <c r="E24" s="21">
        <f t="shared" si="0"/>
        <v>7.2381539999999966E-2</v>
      </c>
    </row>
    <row r="25" spans="1:5">
      <c r="A25" s="19" t="s">
        <v>48</v>
      </c>
      <c r="B25" s="19">
        <v>4</v>
      </c>
      <c r="C25" s="18">
        <v>1</v>
      </c>
      <c r="D25" s="22">
        <f>C25*'Reference Data'!$B$18*B25</f>
        <v>960</v>
      </c>
      <c r="E25" s="21">
        <f t="shared" si="0"/>
        <v>0.57905231999999973</v>
      </c>
    </row>
    <row r="26" spans="1:5">
      <c r="A26" s="23" t="s">
        <v>47</v>
      </c>
      <c r="B26" s="19"/>
      <c r="C26" s="18"/>
      <c r="D26" s="22"/>
      <c r="E26" s="21"/>
    </row>
    <row r="27" spans="1:5">
      <c r="A27" s="19" t="s">
        <v>46</v>
      </c>
      <c r="B27" s="19">
        <v>1</v>
      </c>
      <c r="C27" s="18">
        <v>1</v>
      </c>
      <c r="D27" s="22">
        <f>C27*'Reference Data'!$B$18*B27</f>
        <v>240</v>
      </c>
      <c r="E27" s="21">
        <f t="shared" si="0"/>
        <v>0.14476307999999993</v>
      </c>
    </row>
    <row r="28" spans="1:5">
      <c r="A28" s="24" t="s">
        <v>45</v>
      </c>
      <c r="B28" s="19"/>
      <c r="C28" s="18"/>
      <c r="D28" s="22"/>
      <c r="E28" s="21"/>
    </row>
    <row r="29" spans="1:5">
      <c r="A29" s="19" t="s">
        <v>44</v>
      </c>
      <c r="B29" s="19">
        <v>1</v>
      </c>
      <c r="C29" s="18">
        <v>1</v>
      </c>
      <c r="D29" s="22">
        <f>C29*'Reference Data'!$B$18*B29</f>
        <v>240</v>
      </c>
      <c r="E29" s="21">
        <f t="shared" si="0"/>
        <v>0.14476307999999993</v>
      </c>
    </row>
    <row r="30" spans="1:5">
      <c r="A30" s="19" t="s">
        <v>43</v>
      </c>
      <c r="B30" s="19">
        <v>8</v>
      </c>
      <c r="C30" s="18">
        <v>1</v>
      </c>
      <c r="D30" s="22">
        <f>C30*'Reference Data'!$B$18*B30</f>
        <v>1920</v>
      </c>
      <c r="E30" s="21">
        <f t="shared" si="0"/>
        <v>1.1581046399999995</v>
      </c>
    </row>
    <row r="31" spans="1:5">
      <c r="A31" s="19" t="s">
        <v>42</v>
      </c>
      <c r="B31" s="19">
        <v>1</v>
      </c>
      <c r="C31" s="18">
        <v>1</v>
      </c>
      <c r="D31" s="22">
        <f>C31*'Reference Data'!$B$18*B31</f>
        <v>240</v>
      </c>
      <c r="E31" s="21">
        <f t="shared" si="0"/>
        <v>0.14476307999999993</v>
      </c>
    </row>
    <row r="32" spans="1:5">
      <c r="A32" s="19" t="s">
        <v>41</v>
      </c>
      <c r="B32" s="19">
        <v>4</v>
      </c>
      <c r="C32" s="18">
        <v>1</v>
      </c>
      <c r="D32" s="22">
        <f>C32*'Reference Data'!$B$18*B32</f>
        <v>960</v>
      </c>
      <c r="E32" s="21">
        <f t="shared" si="0"/>
        <v>0.57905231999999973</v>
      </c>
    </row>
    <row r="33" spans="1:5">
      <c r="A33" s="24" t="s">
        <v>40</v>
      </c>
      <c r="B33" s="19"/>
      <c r="C33" s="18"/>
      <c r="D33" s="22"/>
      <c r="E33" s="21"/>
    </row>
    <row r="34" spans="1:5">
      <c r="A34" s="19" t="s">
        <v>39</v>
      </c>
      <c r="B34" s="19">
        <v>1</v>
      </c>
      <c r="C34" s="18">
        <v>1</v>
      </c>
      <c r="D34" s="22">
        <f>C34*'Reference Data'!$B$18*B34</f>
        <v>240</v>
      </c>
      <c r="E34" s="21">
        <f t="shared" si="0"/>
        <v>0.14476307999999993</v>
      </c>
    </row>
    <row r="35" spans="1:5">
      <c r="A35" s="19" t="s">
        <v>36</v>
      </c>
      <c r="B35" s="19">
        <v>2</v>
      </c>
      <c r="C35" s="18">
        <v>1</v>
      </c>
      <c r="D35" s="22">
        <f>C35*'Reference Data'!$B$18*B35</f>
        <v>480</v>
      </c>
      <c r="E35" s="21">
        <f t="shared" si="0"/>
        <v>0.28952615999999987</v>
      </c>
    </row>
    <row r="36" spans="1:5">
      <c r="A36" s="19" t="s">
        <v>35</v>
      </c>
      <c r="B36" s="19">
        <v>2</v>
      </c>
      <c r="C36" s="18">
        <v>1</v>
      </c>
      <c r="D36" s="22">
        <f>C36*'Reference Data'!$B$18*B36</f>
        <v>480</v>
      </c>
      <c r="E36" s="21">
        <f t="shared" si="0"/>
        <v>0.28952615999999987</v>
      </c>
    </row>
    <row r="37" spans="1:5">
      <c r="A37" s="19" t="s">
        <v>34</v>
      </c>
      <c r="B37" s="19">
        <v>2</v>
      </c>
      <c r="C37" s="18">
        <v>1</v>
      </c>
      <c r="D37" s="22">
        <f>C37*'Reference Data'!$B$18*B37</f>
        <v>480</v>
      </c>
      <c r="E37" s="21">
        <f t="shared" si="0"/>
        <v>0.28952615999999987</v>
      </c>
    </row>
    <row r="38" spans="1:5">
      <c r="A38" s="19" t="s">
        <v>38</v>
      </c>
      <c r="B38" s="19"/>
      <c r="C38" s="18"/>
      <c r="D38" s="22"/>
      <c r="E38" s="21"/>
    </row>
    <row r="39" spans="1:5">
      <c r="A39" s="19" t="s">
        <v>37</v>
      </c>
      <c r="B39" s="19">
        <v>1</v>
      </c>
      <c r="C39" s="18">
        <v>1</v>
      </c>
      <c r="D39" s="22">
        <f>C39*'Reference Data'!$B$18*B39</f>
        <v>240</v>
      </c>
      <c r="E39" s="21">
        <f t="shared" si="0"/>
        <v>0.14476307999999993</v>
      </c>
    </row>
    <row r="40" spans="1:5">
      <c r="A40" s="19" t="s">
        <v>36</v>
      </c>
      <c r="B40" s="19">
        <v>2</v>
      </c>
      <c r="C40" s="18">
        <v>1</v>
      </c>
      <c r="D40" s="22">
        <f>C40*'Reference Data'!$B$18*B40</f>
        <v>480</v>
      </c>
      <c r="E40" s="21">
        <f t="shared" si="0"/>
        <v>0.28952615999999987</v>
      </c>
    </row>
    <row r="41" spans="1:5">
      <c r="A41" s="19" t="s">
        <v>35</v>
      </c>
      <c r="B41" s="19">
        <v>1</v>
      </c>
      <c r="C41" s="18">
        <v>1</v>
      </c>
      <c r="D41" s="22">
        <f>C41*'Reference Data'!$B$18*B41</f>
        <v>240</v>
      </c>
      <c r="E41" s="21">
        <f t="shared" si="0"/>
        <v>0.14476307999999993</v>
      </c>
    </row>
    <row r="42" spans="1:5">
      <c r="A42" s="19" t="s">
        <v>34</v>
      </c>
      <c r="B42" s="19">
        <v>1</v>
      </c>
      <c r="C42" s="18">
        <v>1</v>
      </c>
      <c r="D42" s="22">
        <f>C42*'Reference Data'!$B$18*B42</f>
        <v>240</v>
      </c>
      <c r="E42" s="21">
        <f t="shared" si="0"/>
        <v>0.14476307999999993</v>
      </c>
    </row>
    <row r="43" spans="1:5">
      <c r="A43" s="23" t="s">
        <v>33</v>
      </c>
      <c r="B43" s="19"/>
      <c r="C43" s="18"/>
      <c r="D43" s="22"/>
      <c r="E43" s="21"/>
    </row>
    <row r="44" spans="1:5">
      <c r="A44" s="19" t="s">
        <v>32</v>
      </c>
      <c r="B44" s="19">
        <v>1</v>
      </c>
      <c r="C44" s="18">
        <v>0.5</v>
      </c>
      <c r="D44" s="22">
        <f>C44*'Reference Data'!$B$18*B44</f>
        <v>120</v>
      </c>
      <c r="E44" s="21">
        <f t="shared" si="0"/>
        <v>7.2381539999999966E-2</v>
      </c>
    </row>
    <row r="45" spans="1:5">
      <c r="A45" s="19" t="s">
        <v>31</v>
      </c>
      <c r="B45" s="19">
        <v>2</v>
      </c>
      <c r="C45" s="18">
        <v>0.5</v>
      </c>
      <c r="D45" s="22">
        <f>C45*'Reference Data'!$B$18*B45</f>
        <v>240</v>
      </c>
      <c r="E45" s="21">
        <f t="shared" si="0"/>
        <v>0.14476307999999993</v>
      </c>
    </row>
    <row r="46" spans="1:5">
      <c r="A46" s="19" t="s">
        <v>30</v>
      </c>
      <c r="B46" s="19">
        <v>6</v>
      </c>
      <c r="C46" s="18">
        <v>0.5</v>
      </c>
      <c r="D46" s="22">
        <f>C46*'Reference Data'!$B$18*B46</f>
        <v>720</v>
      </c>
      <c r="E46" s="21">
        <f t="shared" si="0"/>
        <v>0.4342892399999998</v>
      </c>
    </row>
    <row r="47" spans="1:5">
      <c r="A47" s="19" t="s">
        <v>29</v>
      </c>
      <c r="B47" s="19">
        <v>2</v>
      </c>
      <c r="C47" s="18">
        <v>0.5</v>
      </c>
      <c r="D47" s="22">
        <f>C47*'Reference Data'!$B$18*B47</f>
        <v>240</v>
      </c>
      <c r="E47" s="21">
        <f t="shared" si="0"/>
        <v>0.14476307999999993</v>
      </c>
    </row>
    <row r="48" spans="1:5">
      <c r="A48" s="23" t="s">
        <v>28</v>
      </c>
      <c r="B48" s="19"/>
      <c r="C48" s="18"/>
      <c r="D48" s="22"/>
      <c r="E48" s="21"/>
    </row>
    <row r="49" spans="1:5">
      <c r="A49" s="19" t="s">
        <v>27</v>
      </c>
      <c r="B49" s="19">
        <v>1</v>
      </c>
      <c r="C49" s="18">
        <v>1</v>
      </c>
      <c r="D49" s="22">
        <f>C49*'Reference Data'!$B$18*B49</f>
        <v>240</v>
      </c>
      <c r="E49" s="21">
        <f t="shared" si="0"/>
        <v>0.14476307999999993</v>
      </c>
    </row>
    <row r="50" spans="1:5">
      <c r="A50" s="19" t="s">
        <v>26</v>
      </c>
      <c r="B50" s="19">
        <v>1</v>
      </c>
      <c r="C50" s="18">
        <v>1</v>
      </c>
      <c r="D50" s="22">
        <f>C50*'Reference Data'!$B$18*B50</f>
        <v>240</v>
      </c>
      <c r="E50" s="21">
        <f t="shared" si="0"/>
        <v>0.14476307999999993</v>
      </c>
    </row>
    <row r="51" spans="1:5">
      <c r="A51" s="19" t="s">
        <v>25</v>
      </c>
      <c r="B51" s="19">
        <v>4</v>
      </c>
      <c r="C51" s="18">
        <v>1</v>
      </c>
      <c r="D51" s="22">
        <f>C51*'Reference Data'!$B$18*B51</f>
        <v>960</v>
      </c>
      <c r="E51" s="21">
        <f t="shared" si="0"/>
        <v>0.57905231999999973</v>
      </c>
    </row>
    <row r="52" spans="1:5">
      <c r="A52" s="19"/>
      <c r="B52" s="19"/>
      <c r="C52" s="18"/>
      <c r="D52" s="22"/>
      <c r="E52" s="21"/>
    </row>
    <row r="53" spans="1:5">
      <c r="A53" s="20" t="s">
        <v>24</v>
      </c>
      <c r="B53" s="19"/>
      <c r="C53" s="18"/>
      <c r="D53" s="17">
        <f>SUM(D9:D51)</f>
        <v>12900</v>
      </c>
      <c r="E53" s="16">
        <f>SUM(E9:E51)</f>
        <v>7.7810155499999949</v>
      </c>
    </row>
  </sheetData>
  <mergeCells count="4">
    <mergeCell ref="C7:D7"/>
    <mergeCell ref="B7:B8"/>
    <mergeCell ref="A7:A8"/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/>
  </sheetViews>
  <sheetFormatPr defaultColWidth="11" defaultRowHeight="15.75"/>
  <cols>
    <col min="1" max="1" width="43.125" bestFit="1" customWidth="1"/>
    <col min="2" max="2" width="16.5" bestFit="1" customWidth="1"/>
    <col min="5" max="5" width="19.5" bestFit="1" customWidth="1"/>
    <col min="6" max="6" width="16.25" bestFit="1" customWidth="1"/>
  </cols>
  <sheetData>
    <row r="1" spans="1:6">
      <c r="A1" t="s">
        <v>2</v>
      </c>
      <c r="B1" s="3">
        <v>2.2799999999999998</v>
      </c>
    </row>
    <row r="2" spans="1:6">
      <c r="A2" t="s">
        <v>1</v>
      </c>
      <c r="B2" s="3">
        <v>3.76</v>
      </c>
    </row>
    <row r="3" spans="1:6">
      <c r="A3" t="s">
        <v>3</v>
      </c>
      <c r="B3" s="3">
        <v>70</v>
      </c>
      <c r="F3" s="2"/>
    </row>
    <row r="4" spans="1:6">
      <c r="A4" t="s">
        <v>4</v>
      </c>
      <c r="B4" s="3">
        <v>30</v>
      </c>
    </row>
    <row r="5" spans="1:6">
      <c r="A5" t="s">
        <v>5</v>
      </c>
      <c r="B5" s="47">
        <v>21662</v>
      </c>
      <c r="F5" s="2"/>
    </row>
    <row r="6" spans="1:6">
      <c r="A6" t="s">
        <v>105</v>
      </c>
      <c r="B6" s="9">
        <v>20</v>
      </c>
      <c r="F6" s="2"/>
    </row>
    <row r="8" spans="1:6">
      <c r="A8" t="s">
        <v>6</v>
      </c>
      <c r="B8" s="4">
        <v>0.06</v>
      </c>
    </row>
    <row r="9" spans="1:6">
      <c r="A9" t="s">
        <v>7</v>
      </c>
      <c r="B9" s="4">
        <v>0.05</v>
      </c>
    </row>
    <row r="10" spans="1:6">
      <c r="A10" t="s">
        <v>8</v>
      </c>
      <c r="B10" s="4">
        <v>0.04</v>
      </c>
    </row>
    <row r="11" spans="1:6">
      <c r="A11" t="s">
        <v>9</v>
      </c>
      <c r="B11" s="8">
        <v>4.0000000000000001E-3</v>
      </c>
    </row>
    <row r="13" spans="1:6">
      <c r="A13" t="s">
        <v>97</v>
      </c>
      <c r="B13" s="48">
        <v>3500</v>
      </c>
    </row>
    <row r="15" spans="1:6">
      <c r="A15" s="42" t="s">
        <v>90</v>
      </c>
      <c r="B15" s="43">
        <v>20000000</v>
      </c>
    </row>
    <row r="16" spans="1:6">
      <c r="A16" s="46" t="s">
        <v>95</v>
      </c>
      <c r="B16" s="43">
        <v>50000000</v>
      </c>
    </row>
    <row r="18" spans="1:2">
      <c r="A18" t="s">
        <v>91</v>
      </c>
      <c r="B18" s="44">
        <v>240</v>
      </c>
    </row>
    <row r="20" spans="1:2">
      <c r="A20" t="s">
        <v>94</v>
      </c>
      <c r="B20" s="45">
        <v>13685760000000</v>
      </c>
    </row>
  </sheetData>
  <customSheetViews>
    <customSheetView guid="{AA57F53F-F018-45C7-BB53-E7D408712C93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2313BBD9-5EBB-40F7-9B48-113B2C561A8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BBF56B5C-AB69-454B-80E1-9D193A01A6EA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D99ECB47-4399-42F6-9B77-885DA9F4083B}">
      <selection activeCell="B10" sqref="B10"/>
      <pageMargins left="0.75" right="0.75" top="1" bottom="1" header="0.5" footer="0.5"/>
      <pageSetup paperSize="9" orientation="portrait" horizontalDpi="4294967292" verticalDpi="4294967292"/>
    </customSheetView>
    <customSheetView guid="{5CDA1519-9BC4-431C-A804-8C8BCA6F7D6F}">
      <selection activeCell="B10" sqref="B10"/>
      <pageMargins left="0.75" right="0.75" top="1" bottom="1" header="0.5" footer="0.5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Transaction Details</vt:lpstr>
      <vt:lpstr>Registry Resources Allocations</vt:lpstr>
      <vt:lpstr>Staff Resource Allocations</vt:lpstr>
      <vt:lpstr>Reference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neha naik</cp:lastModifiedBy>
  <dcterms:created xsi:type="dcterms:W3CDTF">2011-09-26T05:28:14Z</dcterms:created>
  <dcterms:modified xsi:type="dcterms:W3CDTF">2012-04-04T21:56:59Z</dcterms:modified>
</cp:coreProperties>
</file>