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105" windowWidth="20730" windowHeight="13515" tabRatio="771" activeTab="1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state="hidden" r:id="rId4"/>
  </sheets>
  <definedNames>
    <definedName name="Fixed_Variable">#REF!</definedName>
    <definedName name="Yes_No">#REF!</definedName>
  </definedNames>
  <calcPr calcId="145621" concurrentCalc="0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4"/>
  <c r="C9" i="15"/>
  <c r="B3" i="14"/>
  <c r="B10" i="15"/>
  <c r="C10"/>
  <c r="D11" i="14"/>
  <c r="D12"/>
  <c r="D14"/>
  <c r="D15"/>
  <c r="D17"/>
  <c r="D18"/>
  <c r="D20"/>
  <c r="D21"/>
  <c r="D23"/>
  <c r="D24"/>
  <c r="D25"/>
  <c r="D27"/>
  <c r="D29"/>
  <c r="D30"/>
  <c r="D10"/>
  <c r="B3" i="15"/>
  <c r="B7"/>
  <c r="C7"/>
  <c r="B8"/>
  <c r="C8"/>
  <c r="D47" i="14"/>
  <c r="B4"/>
  <c r="E11"/>
  <c r="B4" i="15"/>
  <c r="C14"/>
  <c r="B20"/>
  <c r="E10" i="14"/>
  <c r="B15" i="15"/>
  <c r="B12"/>
  <c r="E27" i="14"/>
  <c r="E21"/>
  <c r="E30"/>
  <c r="E15"/>
  <c r="B13" i="15"/>
  <c r="E14" i="14"/>
  <c r="E26"/>
  <c r="E20"/>
  <c r="E23"/>
  <c r="E18"/>
  <c r="E29"/>
  <c r="E12"/>
  <c r="E24"/>
  <c r="E17"/>
  <c r="E25"/>
  <c r="E47"/>
  <c r="B5"/>
  <c r="B18" i="15"/>
  <c r="C12"/>
  <c r="C13"/>
  <c r="B19"/>
  <c r="B16"/>
  <c r="B22"/>
  <c r="B21"/>
  <c r="C15"/>
  <c r="C16"/>
</calcChain>
</file>

<file path=xl/sharedStrings.xml><?xml version="1.0" encoding="utf-8"?>
<sst xmlns="http://schemas.openxmlformats.org/spreadsheetml/2006/main" count="93" uniqueCount="87">
  <si>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</si>
  <si>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</si>
  <si>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</si>
  <si>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</si>
  <si>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</si>
  <si>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</si>
  <si>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</si>
  <si>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</si>
  <si>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</si>
  <si>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</si>
  <si>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</si>
  <si>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</si>
  <si>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</si>
  <si>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</si>
  <si>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</si>
  <si>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</si>
  <si>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</si>
  <si>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</si>
  <si>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</si>
  <si>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</si>
  <si>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</si>
  <si>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</si>
  <si>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Total Domains (under management)</t>
  </si>
  <si>
    <t>Totals</t>
  </si>
  <si>
    <t>Accountant</t>
  </si>
  <si>
    <t>Finance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</si>
  <si>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</si>
  <si>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</si>
  <si>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</si>
  <si>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</si>
  <si>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</si>
  <si>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</si>
  <si>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</si>
  <si>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</si>
  <si>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</si>
  <si>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Calculate TLD Staff Resource Allocation Requirements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</si>
  <si>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</si>
  <si>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</si>
  <si>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</si>
  <si>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</si>
  <si>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</si>
  <si>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</si>
  <si>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</si>
  <si>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</si>
  <si>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Peak (TPS)</t>
  </si>
  <si>
    <t>Total Monthly Transaction</t>
  </si>
  <si>
    <t>Calculate TLD Registry Resource Allocation Requirements</t>
  </si>
  <si>
    <t>Working Days a Year</t>
  </si>
  <si>
    <t>SRS Domain Creates (successful)</t>
  </si>
  <si>
    <t>SRS Domain Renews (successful)</t>
  </si>
  <si>
    <t>DNS Query Capacity</t>
  </si>
  <si>
    <t>Peak DNS Updates/second</t>
  </si>
  <si>
    <t>TLD Maximum Predicted Monthly DNS Update Utilisation</t>
  </si>
  <si>
    <t>NA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</si>
  <si>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</si>
  <si>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</si>
  <si>
    <t>Capacity of TRA platform - Domains</t>
  </si>
  <si>
    <t>Capacity of TRA Staff - Size of system they can manage</t>
  </si>
  <si>
    <t>Includes ARI DNS platform</t>
  </si>
  <si>
    <t>of TRA platform to be allocated</t>
  </si>
  <si>
    <t>Monthly SRS Tx Capacity*</t>
  </si>
  <si>
    <t>Monthly WhoIs Tx Capacity*</t>
  </si>
  <si>
    <t>DNS Update Capacity</t>
  </si>
  <si>
    <t>Monthly DNS Tx Capacity*</t>
  </si>
  <si>
    <t>TRA Platform Domain Name Capacity</t>
  </si>
  <si>
    <t>Note: Predictions are also conservation due to calculations used</t>
  </si>
  <si>
    <t>TRA Staff Domain Name Capacity</t>
  </si>
  <si>
    <t>Director General</t>
  </si>
  <si>
    <t>Executive Director - Technical Development Affairs</t>
  </si>
  <si>
    <t>Director ae Domain Administration</t>
  </si>
  <si>
    <t>Manager Internet Advancement</t>
  </si>
  <si>
    <t>Finance Director</t>
  </si>
  <si>
    <t>Legal</t>
  </si>
  <si>
    <t>Director of Legal Affairs</t>
  </si>
  <si>
    <t>Legal Advisor</t>
  </si>
  <si>
    <t>ICT Analyst (Policy Compliance)</t>
  </si>
  <si>
    <t>ICT Planning / Abuse and Compliance</t>
  </si>
  <si>
    <t>Technical Operations and Development (TOD)</t>
  </si>
  <si>
    <t>Database Administrator</t>
  </si>
  <si>
    <t xml:space="preserve">Network and Security Engineer </t>
  </si>
  <si>
    <t>Registry Specialist (Service Desk)</t>
  </si>
  <si>
    <t>Business Operations and Development (BOD)</t>
  </si>
  <si>
    <t>Business Operations Officer</t>
  </si>
  <si>
    <t>Customer Service Representative 2</t>
  </si>
  <si>
    <t>Systems Administrator</t>
  </si>
  <si>
    <t>This accounts for annual leave allowances and holidays</t>
  </si>
  <si>
    <t>Manager  TOD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</si>
</sst>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%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1" applyNumberFormat="1" applyFont="1"/>
    <xf numFmtId="165" fontId="0" fillId="0" borderId="0" xfId="1" applyNumberFormat="1" applyFont="1"/>
    <xf numFmtId="0" fontId="0" fillId="2" borderId="0" xfId="0" applyFill="1"/>
    <xf numFmtId="9" fontId="0" fillId="3" borderId="0" xfId="2" applyFont="1" applyFill="1"/>
    <xf numFmtId="0" fontId="9" fillId="0" borderId="0" xfId="0" applyFont="1"/>
    <xf numFmtId="0" fontId="9" fillId="0" borderId="0" xfId="0" applyFont="1" applyAlignment="1">
      <alignment wrapText="1"/>
    </xf>
    <xf numFmtId="43" fontId="0" fillId="0" borderId="0" xfId="1" applyNumberFormat="1" applyFont="1"/>
    <xf numFmtId="168" fontId="0" fillId="3" borderId="0" xfId="2" applyNumberFormat="1" applyFont="1" applyFill="1"/>
    <xf numFmtId="165" fontId="0" fillId="0" borderId="0" xfId="0" applyNumberFormat="1"/>
    <xf numFmtId="165" fontId="0" fillId="0" borderId="0" xfId="1" applyNumberFormat="1" applyFont="1" applyFill="1"/>
    <xf numFmtId="49" fontId="0" fillId="0" borderId="0" xfId="0" applyNumberFormat="1" applyAlignment="1">
      <alignment wrapText="1"/>
    </xf>
    <xf numFmtId="0" fontId="5" fillId="0" borderId="0" xfId="50"/>
    <xf numFmtId="9" fontId="0" fillId="0" borderId="0" xfId="51" applyFont="1"/>
    <xf numFmtId="164" fontId="5" fillId="0" borderId="1" xfId="50" applyNumberFormat="1" applyFill="1" applyBorder="1"/>
    <xf numFmtId="165" fontId="0" fillId="0" borderId="1" xfId="52" applyNumberFormat="1" applyFont="1" applyBorder="1"/>
    <xf numFmtId="9" fontId="0" fillId="0" borderId="1" xfId="51" applyFont="1" applyBorder="1"/>
    <xf numFmtId="0" fontId="5" fillId="0" borderId="1" xfId="50" applyBorder="1"/>
    <xf numFmtId="0" fontId="11" fillId="0" borderId="1" xfId="50" applyFont="1" applyFill="1" applyBorder="1"/>
    <xf numFmtId="164" fontId="5" fillId="0" borderId="1" xfId="50" applyNumberFormat="1" applyBorder="1"/>
    <xf numFmtId="164" fontId="0" fillId="0" borderId="1" xfId="52" applyNumberFormat="1" applyFont="1" applyBorder="1"/>
    <xf numFmtId="0" fontId="11" fillId="0" borderId="1" xfId="50" applyFont="1" applyBorder="1"/>
    <xf numFmtId="9" fontId="13" fillId="0" borderId="1" xfId="51" applyFont="1" applyBorder="1" applyAlignment="1">
      <alignment horizontal="center" vertical="center" wrapText="1"/>
    </xf>
    <xf numFmtId="9" fontId="13" fillId="0" borderId="1" xfId="51" applyFont="1" applyBorder="1" applyAlignment="1">
      <alignment horizontal="center" vertical="center"/>
    </xf>
    <xf numFmtId="0" fontId="13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11" fillId="0" borderId="0" xfId="50" applyFont="1"/>
    <xf numFmtId="165" fontId="0" fillId="0" borderId="0" xfId="52" applyNumberFormat="1" applyFont="1" applyFill="1"/>
    <xf numFmtId="0" fontId="11" fillId="0" borderId="0" xfId="50" applyFont="1" applyFill="1"/>
    <xf numFmtId="0" fontId="12" fillId="0" borderId="0" xfId="50" applyFont="1"/>
    <xf numFmtId="43" fontId="5" fillId="0" borderId="0" xfId="50" applyNumberFormat="1"/>
    <xf numFmtId="165" fontId="5" fillId="0" borderId="0" xfId="50" applyNumberFormat="1"/>
    <xf numFmtId="164" fontId="0" fillId="0" borderId="0" xfId="52" applyNumberFormat="1" applyFont="1"/>
    <xf numFmtId="165" fontId="0" fillId="0" borderId="0" xfId="52" applyNumberFormat="1" applyFont="1"/>
    <xf numFmtId="9" fontId="0" fillId="0" borderId="0" xfId="51" applyFont="1" applyFill="1"/>
    <xf numFmtId="165" fontId="5" fillId="0" borderId="0" xfId="50" applyNumberFormat="1" applyFill="1"/>
    <xf numFmtId="3" fontId="5" fillId="0" borderId="0" xfId="50" applyNumberFormat="1" applyFill="1"/>
    <xf numFmtId="0" fontId="11" fillId="0" borderId="0" xfId="50" applyFont="1" applyAlignment="1"/>
    <xf numFmtId="165" fontId="0" fillId="4" borderId="0" xfId="52" applyNumberFormat="1" applyFont="1" applyFill="1"/>
    <xf numFmtId="0" fontId="0" fillId="4" borderId="0" xfId="0" applyFill="1"/>
    <xf numFmtId="165" fontId="5" fillId="4" borderId="0" xfId="50" applyNumberFormat="1" applyFill="1"/>
    <xf numFmtId="165" fontId="0" fillId="2" borderId="0" xfId="1" applyNumberFormat="1" applyFont="1" applyFill="1"/>
    <xf numFmtId="165" fontId="0" fillId="3" borderId="0" xfId="1" applyNumberFormat="1" applyFont="1" applyFill="1"/>
    <xf numFmtId="165" fontId="0" fillId="0" borderId="0" xfId="52" applyNumberFormat="1" applyFont="1" applyFill="1" applyAlignment="1">
      <alignment horizontal="right"/>
    </xf>
    <xf numFmtId="165" fontId="4" fillId="0" borderId="0" xfId="50" applyNumberFormat="1" applyFont="1" applyAlignment="1">
      <alignment horizontal="right"/>
    </xf>
    <xf numFmtId="0" fontId="0" fillId="0" borderId="0" xfId="0" applyBorder="1"/>
    <xf numFmtId="9" fontId="0" fillId="0" borderId="0" xfId="0" applyNumberFormat="1" applyFill="1"/>
    <xf numFmtId="0" fontId="3" fillId="0" borderId="0" xfId="0" applyFont="1"/>
    <xf numFmtId="0" fontId="2" fillId="0" borderId="1" xfId="50" applyFont="1" applyBorder="1"/>
    <xf numFmtId="9" fontId="0" fillId="0" borderId="0" xfId="0" applyNumberFormat="1"/>
    <xf numFmtId="0" fontId="1" fillId="0" borderId="1" xfId="50" applyFont="1" applyBorder="1"/>
    <xf numFmtId="0" fontId="11" fillId="0" borderId="0" xfId="50" applyFont="1" applyAlignment="1">
      <alignment horizontal="center"/>
    </xf>
    <xf numFmtId="9" fontId="13" fillId="0" borderId="1" xfId="51" applyFont="1" applyBorder="1" applyAlignment="1">
      <alignment horizontal="center" vertical="center" wrapText="1"/>
    </xf>
    <xf numFmtId="0" fontId="13" fillId="0" borderId="1" xfId="50" applyFont="1" applyBorder="1" applyAlignment="1">
      <alignment horizontal="center" vertical="center"/>
    </xf>
    <xf numFmtId="169" fontId="12" fillId="0" borderId="0" xfId="51" applyNumberFormat="1" applyFont="1"/>
    <xf numFmtId="169" fontId="0" fillId="0" borderId="0" xfId="51" applyNumberFormat="1" applyFont="1"/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workbookViewId="0">
      <selection activeCell="D27" sqref="D27"/>
    </sheetView>
  </sheetViews>
  <sheetFormatPr defaultColWidth="8.875" defaultRowHeight="15.75"/>
  <cols>
    <col min="1" max="1" width="30.625" bestFit="1" customWidth="1"/>
    <col min="2" max="5" width="11.125" bestFit="1" customWidth="1"/>
    <col min="6" max="11" width="12.125" bestFit="1" customWidth="1"/>
    <col min="12" max="17" width="13.625" bestFit="1" customWidth="1"/>
    <col min="18" max="22" width="14.625" bestFit="1" customWidth="1"/>
    <col min="23" max="26" width="15.625" bestFit="1" customWidth="1"/>
    <col min="27" max="38" width="15.625" customWidth="1"/>
    <col min="40" max="40" width="10.125" bestFit="1" customWidth="1"/>
  </cols>
  <sheetData>
    <row r="1" spans="1:41" s="5" customFormat="1">
      <c r="A1" s="5" t="s">
        <v>0</v>
      </c>
      <c r="B1" s="6"/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41" ht="31.5">
      <c r="A3" s="11" t="s">
        <v>22</v>
      </c>
      <c r="B3" s="10"/>
      <c r="C3">
        <v>500</v>
      </c>
      <c r="D3">
        <v>500</v>
      </c>
      <c r="E3">
        <v>500</v>
      </c>
      <c r="F3">
        <v>1250</v>
      </c>
      <c r="G3">
        <v>5250</v>
      </c>
      <c r="H3">
        <v>6750</v>
      </c>
      <c r="I3">
        <v>8000</v>
      </c>
      <c r="J3">
        <v>8750</v>
      </c>
      <c r="K3">
        <v>9250</v>
      </c>
      <c r="L3">
        <v>9750</v>
      </c>
      <c r="M3">
        <v>10250</v>
      </c>
      <c r="N3">
        <v>10750</v>
      </c>
      <c r="O3">
        <v>11250</v>
      </c>
      <c r="P3">
        <v>11750</v>
      </c>
      <c r="Q3">
        <v>12250</v>
      </c>
      <c r="R3">
        <v>12637</v>
      </c>
      <c r="S3">
        <v>11737</v>
      </c>
      <c r="T3">
        <v>11712</v>
      </c>
      <c r="U3">
        <v>11774</v>
      </c>
      <c r="V3">
        <v>12011</v>
      </c>
      <c r="W3">
        <v>12336</v>
      </c>
      <c r="X3">
        <v>12661</v>
      </c>
      <c r="Y3">
        <v>12986</v>
      </c>
      <c r="Z3">
        <v>13311</v>
      </c>
      <c r="AA3">
        <v>13636</v>
      </c>
      <c r="AB3">
        <v>13961</v>
      </c>
      <c r="AC3">
        <v>14286</v>
      </c>
      <c r="AD3">
        <v>14451</v>
      </c>
      <c r="AE3">
        <v>14126</v>
      </c>
      <c r="AF3">
        <v>14207</v>
      </c>
      <c r="AG3">
        <v>14329</v>
      </c>
      <c r="AH3">
        <v>14532</v>
      </c>
      <c r="AI3">
        <v>14775</v>
      </c>
      <c r="AJ3">
        <v>15018</v>
      </c>
      <c r="AK3">
        <v>15261</v>
      </c>
      <c r="AL3">
        <v>15504</v>
      </c>
      <c r="AO3" s="49"/>
    </row>
    <row r="4" spans="1:41">
      <c r="AO4" s="49"/>
    </row>
    <row r="5" spans="1:41">
      <c r="A5" t="s">
        <v>16</v>
      </c>
      <c r="B5" s="2"/>
      <c r="C5" s="2">
        <v>1880</v>
      </c>
      <c r="D5" s="2">
        <v>1880</v>
      </c>
      <c r="E5" s="2">
        <v>1880</v>
      </c>
      <c r="F5" s="2">
        <v>4700</v>
      </c>
      <c r="G5" s="2">
        <v>19740</v>
      </c>
      <c r="H5" s="2">
        <v>25380</v>
      </c>
      <c r="I5" s="2">
        <v>30080</v>
      </c>
      <c r="J5" s="2">
        <v>32900</v>
      </c>
      <c r="K5" s="2">
        <v>34780</v>
      </c>
      <c r="L5" s="2">
        <v>36660</v>
      </c>
      <c r="M5" s="2">
        <v>38540</v>
      </c>
      <c r="N5" s="2">
        <v>40420</v>
      </c>
      <c r="O5" s="2">
        <v>42300</v>
      </c>
      <c r="P5" s="2">
        <v>44180</v>
      </c>
      <c r="Q5" s="2">
        <v>46060</v>
      </c>
      <c r="R5" s="2">
        <v>47516</v>
      </c>
      <c r="S5" s="2">
        <v>44132</v>
      </c>
      <c r="T5" s="2">
        <v>44038</v>
      </c>
      <c r="U5" s="2">
        <v>44271</v>
      </c>
      <c r="V5" s="2">
        <v>45162</v>
      </c>
      <c r="W5" s="2">
        <v>46384</v>
      </c>
      <c r="X5" s="2">
        <v>47606</v>
      </c>
      <c r="Y5" s="2">
        <v>48828</v>
      </c>
      <c r="Z5" s="2">
        <v>50050</v>
      </c>
      <c r="AA5" s="2">
        <v>51272</v>
      </c>
      <c r="AB5" s="2">
        <v>52494</v>
      </c>
      <c r="AC5" s="2">
        <v>53716</v>
      </c>
      <c r="AD5" s="2">
        <v>54336</v>
      </c>
      <c r="AE5" s="2">
        <v>53114</v>
      </c>
      <c r="AF5" s="2">
        <v>53419</v>
      </c>
      <c r="AG5" s="2">
        <v>53878</v>
      </c>
      <c r="AH5" s="2">
        <v>54641</v>
      </c>
      <c r="AI5" s="2">
        <v>55554</v>
      </c>
      <c r="AJ5" s="2">
        <v>56468</v>
      </c>
      <c r="AK5" s="2">
        <v>57382</v>
      </c>
      <c r="AL5" s="2">
        <v>58296</v>
      </c>
      <c r="AO5" s="49"/>
    </row>
    <row r="6" spans="1:41">
      <c r="A6" t="s">
        <v>17</v>
      </c>
      <c r="B6" s="2"/>
      <c r="C6" s="2">
        <v>1140</v>
      </c>
      <c r="D6" s="2">
        <v>1140</v>
      </c>
      <c r="E6" s="2">
        <v>1140</v>
      </c>
      <c r="F6" s="2">
        <v>2850</v>
      </c>
      <c r="G6" s="2">
        <v>11970</v>
      </c>
      <c r="H6" s="2">
        <v>15390</v>
      </c>
      <c r="I6" s="2">
        <v>18240</v>
      </c>
      <c r="J6" s="2">
        <v>19950</v>
      </c>
      <c r="K6" s="2">
        <v>21090</v>
      </c>
      <c r="L6" s="2">
        <v>22230</v>
      </c>
      <c r="M6" s="2">
        <v>23370</v>
      </c>
      <c r="N6" s="2">
        <v>24510</v>
      </c>
      <c r="O6" s="2">
        <v>25650</v>
      </c>
      <c r="P6" s="2">
        <v>26790</v>
      </c>
      <c r="Q6" s="2">
        <v>27930</v>
      </c>
      <c r="R6" s="2">
        <v>28813</v>
      </c>
      <c r="S6" s="2">
        <v>26761</v>
      </c>
      <c r="T6" s="2">
        <v>26704</v>
      </c>
      <c r="U6" s="2">
        <v>26845</v>
      </c>
      <c r="V6" s="2">
        <v>27386</v>
      </c>
      <c r="W6" s="2">
        <v>28127</v>
      </c>
      <c r="X6" s="2">
        <v>28868</v>
      </c>
      <c r="Y6" s="2">
        <v>29609</v>
      </c>
      <c r="Z6" s="2">
        <v>30350</v>
      </c>
      <c r="AA6" s="2">
        <v>31091</v>
      </c>
      <c r="AB6" s="2">
        <v>31832</v>
      </c>
      <c r="AC6" s="2">
        <v>32573</v>
      </c>
      <c r="AD6" s="2">
        <v>32949</v>
      </c>
      <c r="AE6" s="2">
        <v>32208</v>
      </c>
      <c r="AF6" s="2">
        <v>32392</v>
      </c>
      <c r="AG6" s="2">
        <v>32671</v>
      </c>
      <c r="AH6" s="2">
        <v>33133</v>
      </c>
      <c r="AI6" s="2">
        <v>33687</v>
      </c>
      <c r="AJ6" s="2">
        <v>34242</v>
      </c>
      <c r="AK6" s="2">
        <v>34796</v>
      </c>
      <c r="AL6" s="2">
        <v>35350</v>
      </c>
      <c r="AO6" s="49"/>
    </row>
    <row r="7" spans="1:4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41">
      <c r="A8" t="s">
        <v>48</v>
      </c>
      <c r="B8" s="10"/>
      <c r="C8" s="45">
        <v>500</v>
      </c>
      <c r="D8" s="45">
        <v>0</v>
      </c>
      <c r="E8" s="45">
        <v>0</v>
      </c>
      <c r="F8" s="45">
        <v>750</v>
      </c>
      <c r="G8" s="45">
        <v>4000</v>
      </c>
      <c r="H8" s="45">
        <v>1500</v>
      </c>
      <c r="I8" s="45">
        <v>1250</v>
      </c>
      <c r="J8" s="45">
        <v>750</v>
      </c>
      <c r="K8" s="45">
        <v>500</v>
      </c>
      <c r="L8" s="45">
        <v>500</v>
      </c>
      <c r="M8" s="45">
        <v>500</v>
      </c>
      <c r="N8" s="45">
        <v>500</v>
      </c>
      <c r="O8" s="45">
        <v>500</v>
      </c>
      <c r="P8" s="45">
        <v>500</v>
      </c>
      <c r="Q8" s="45">
        <v>500</v>
      </c>
      <c r="R8" s="45">
        <v>500</v>
      </c>
      <c r="S8" s="45">
        <v>500</v>
      </c>
      <c r="T8" s="45">
        <v>500</v>
      </c>
      <c r="U8" s="45">
        <v>500</v>
      </c>
      <c r="V8" s="45">
        <v>500</v>
      </c>
      <c r="W8" s="45">
        <v>500</v>
      </c>
      <c r="X8" s="45">
        <v>500</v>
      </c>
      <c r="Y8" s="45">
        <v>500</v>
      </c>
      <c r="Z8" s="45">
        <v>500</v>
      </c>
      <c r="AA8" s="45">
        <v>500</v>
      </c>
      <c r="AB8" s="45">
        <v>500</v>
      </c>
      <c r="AC8" s="45">
        <v>500</v>
      </c>
      <c r="AD8" s="45">
        <v>500</v>
      </c>
      <c r="AE8" s="45">
        <v>500</v>
      </c>
      <c r="AF8" s="45">
        <v>500</v>
      </c>
      <c r="AG8" s="45">
        <v>500</v>
      </c>
      <c r="AH8" s="45">
        <v>500</v>
      </c>
      <c r="AI8" s="45">
        <v>500</v>
      </c>
      <c r="AJ8" s="45">
        <v>500</v>
      </c>
      <c r="AK8" s="45">
        <v>500</v>
      </c>
      <c r="AL8" s="45">
        <v>500</v>
      </c>
    </row>
    <row r="9" spans="1:41">
      <c r="A9" t="s">
        <v>49</v>
      </c>
      <c r="B9" s="10"/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>
        <v>1000</v>
      </c>
      <c r="P9">
        <v>0</v>
      </c>
      <c r="Q9">
        <v>0</v>
      </c>
      <c r="R9">
        <v>750</v>
      </c>
      <c r="S9">
        <v>4000</v>
      </c>
      <c r="T9">
        <v>1500</v>
      </c>
      <c r="U9">
        <v>1250</v>
      </c>
      <c r="V9">
        <v>750</v>
      </c>
      <c r="W9">
        <v>500</v>
      </c>
      <c r="X9">
        <v>500</v>
      </c>
      <c r="Y9">
        <v>500</v>
      </c>
      <c r="Z9">
        <v>500</v>
      </c>
      <c r="AA9">
        <v>1000</v>
      </c>
      <c r="AB9">
        <v>500</v>
      </c>
      <c r="AC9">
        <v>500</v>
      </c>
      <c r="AD9">
        <v>1137</v>
      </c>
      <c r="AE9">
        <v>3100</v>
      </c>
      <c r="AF9">
        <v>1475</v>
      </c>
      <c r="AG9">
        <v>1312</v>
      </c>
      <c r="AH9">
        <v>987</v>
      </c>
      <c r="AI9">
        <v>825</v>
      </c>
      <c r="AJ9">
        <v>825</v>
      </c>
      <c r="AK9">
        <v>825</v>
      </c>
      <c r="AL9">
        <v>825</v>
      </c>
    </row>
    <row r="10" spans="1:41">
      <c r="A10" t="s">
        <v>19</v>
      </c>
      <c r="B10" s="2"/>
      <c r="C10" s="2">
        <v>35000</v>
      </c>
      <c r="D10" s="2">
        <v>35000</v>
      </c>
      <c r="E10" s="2">
        <v>35000</v>
      </c>
      <c r="F10" s="2">
        <v>87500</v>
      </c>
      <c r="G10" s="2">
        <v>367500</v>
      </c>
      <c r="H10" s="2">
        <v>472500</v>
      </c>
      <c r="I10" s="2">
        <v>560000</v>
      </c>
      <c r="J10" s="2">
        <v>612500</v>
      </c>
      <c r="K10" s="2">
        <v>647500</v>
      </c>
      <c r="L10" s="2">
        <v>682500</v>
      </c>
      <c r="M10" s="2">
        <v>717500</v>
      </c>
      <c r="N10" s="2">
        <v>752500</v>
      </c>
      <c r="O10" s="2">
        <v>787500</v>
      </c>
      <c r="P10" s="2">
        <v>822500</v>
      </c>
      <c r="Q10" s="2">
        <v>857500</v>
      </c>
      <c r="R10" s="2">
        <v>884590</v>
      </c>
      <c r="S10" s="2">
        <v>821590</v>
      </c>
      <c r="T10" s="2">
        <v>819840</v>
      </c>
      <c r="U10" s="2">
        <v>824180</v>
      </c>
      <c r="V10" s="2">
        <v>840770</v>
      </c>
      <c r="W10" s="2">
        <v>863520</v>
      </c>
      <c r="X10" s="2">
        <v>886270</v>
      </c>
      <c r="Y10" s="2">
        <v>909020</v>
      </c>
      <c r="Z10" s="2">
        <v>931770</v>
      </c>
      <c r="AA10" s="2">
        <v>954520</v>
      </c>
      <c r="AB10" s="2">
        <v>977270</v>
      </c>
      <c r="AC10" s="2">
        <v>1000020</v>
      </c>
      <c r="AD10" s="2">
        <v>1011570</v>
      </c>
      <c r="AE10" s="2">
        <v>988820</v>
      </c>
      <c r="AF10" s="2">
        <v>994490</v>
      </c>
      <c r="AG10" s="2">
        <v>1003030</v>
      </c>
      <c r="AH10" s="2">
        <v>1017240</v>
      </c>
      <c r="AI10" s="2">
        <v>1034250</v>
      </c>
      <c r="AJ10" s="2">
        <v>1051260</v>
      </c>
      <c r="AK10" s="2">
        <v>1068270</v>
      </c>
      <c r="AL10" s="2">
        <v>1085280</v>
      </c>
    </row>
    <row r="11" spans="1:4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41">
      <c r="A12" t="s">
        <v>18</v>
      </c>
      <c r="B12" s="2"/>
      <c r="C12" s="2">
        <v>35500</v>
      </c>
      <c r="D12" s="2">
        <v>35000</v>
      </c>
      <c r="E12" s="2">
        <v>35000</v>
      </c>
      <c r="F12" s="2">
        <v>88250</v>
      </c>
      <c r="G12" s="2">
        <v>371500</v>
      </c>
      <c r="H12" s="2">
        <v>474000</v>
      </c>
      <c r="I12" s="2">
        <v>561250</v>
      </c>
      <c r="J12" s="2">
        <v>613250</v>
      </c>
      <c r="K12" s="2">
        <v>648000</v>
      </c>
      <c r="L12" s="2">
        <v>683000</v>
      </c>
      <c r="M12" s="2">
        <v>718000</v>
      </c>
      <c r="N12" s="2">
        <v>753000</v>
      </c>
      <c r="O12" s="2">
        <v>789000</v>
      </c>
      <c r="P12" s="2">
        <v>823000</v>
      </c>
      <c r="Q12" s="2">
        <v>858000</v>
      </c>
      <c r="R12" s="2">
        <v>885840</v>
      </c>
      <c r="S12" s="2">
        <v>826090</v>
      </c>
      <c r="T12" s="2">
        <v>821840</v>
      </c>
      <c r="U12" s="2">
        <v>825930</v>
      </c>
      <c r="V12" s="2">
        <v>842020</v>
      </c>
      <c r="W12" s="2">
        <v>864520</v>
      </c>
      <c r="X12" s="2">
        <v>887270</v>
      </c>
      <c r="Y12" s="2">
        <v>910020</v>
      </c>
      <c r="Z12" s="2">
        <v>932770</v>
      </c>
      <c r="AA12" s="2">
        <v>956020</v>
      </c>
      <c r="AB12" s="2">
        <v>978270</v>
      </c>
      <c r="AC12" s="2">
        <v>1001020</v>
      </c>
      <c r="AD12" s="2">
        <v>1013207</v>
      </c>
      <c r="AE12" s="2">
        <v>992420</v>
      </c>
      <c r="AF12" s="2">
        <v>996465</v>
      </c>
      <c r="AG12" s="2">
        <v>1004842</v>
      </c>
      <c r="AH12" s="2">
        <v>1018727</v>
      </c>
      <c r="AI12" s="2">
        <v>1035575</v>
      </c>
      <c r="AJ12" s="2">
        <v>1052585</v>
      </c>
      <c r="AK12" s="2">
        <v>1069595</v>
      </c>
      <c r="AL12" s="2">
        <v>1086605</v>
      </c>
    </row>
    <row r="13" spans="1:41">
      <c r="A13" t="s">
        <v>10</v>
      </c>
      <c r="B13" s="1"/>
      <c r="C13" s="1">
        <v>0.35499999999999998</v>
      </c>
      <c r="D13" s="1">
        <v>0.35</v>
      </c>
      <c r="E13" s="1">
        <v>0.35</v>
      </c>
      <c r="F13" s="1">
        <v>0.88249999999999995</v>
      </c>
      <c r="G13" s="1">
        <v>3.7149999999999999</v>
      </c>
      <c r="H13" s="1">
        <v>4.74</v>
      </c>
      <c r="I13" s="1">
        <v>5.6124999999999998</v>
      </c>
      <c r="J13" s="1">
        <v>6.1325000000000003</v>
      </c>
      <c r="K13" s="1">
        <v>6.48</v>
      </c>
      <c r="L13" s="1">
        <v>6.83</v>
      </c>
      <c r="M13" s="1">
        <v>7.18</v>
      </c>
      <c r="N13" s="1">
        <v>7.53</v>
      </c>
      <c r="O13" s="1">
        <v>7.89</v>
      </c>
      <c r="P13" s="1">
        <v>8.23</v>
      </c>
      <c r="Q13" s="1">
        <v>8.58</v>
      </c>
      <c r="R13" s="1">
        <v>8.8584000000000014</v>
      </c>
      <c r="S13" s="1">
        <v>8.2609000000000012</v>
      </c>
      <c r="T13" s="1">
        <v>8.2184000000000008</v>
      </c>
      <c r="U13" s="1">
        <v>8.2592999999999996</v>
      </c>
      <c r="V13" s="1">
        <v>8.4201999999999995</v>
      </c>
      <c r="W13" s="1">
        <v>8.6451999999999991</v>
      </c>
      <c r="X13" s="1">
        <v>8.8727</v>
      </c>
      <c r="Y13" s="1">
        <v>9.1001999999999992</v>
      </c>
      <c r="Z13" s="1">
        <v>9.3277000000000001</v>
      </c>
      <c r="AA13" s="1">
        <v>9.5602</v>
      </c>
      <c r="AB13" s="1">
        <v>9.7827000000000002</v>
      </c>
      <c r="AC13" s="1">
        <v>10.010199999999999</v>
      </c>
      <c r="AD13" s="1">
        <v>10.132070000000001</v>
      </c>
      <c r="AE13" s="1">
        <v>9.9242000000000008</v>
      </c>
      <c r="AF13" s="1">
        <v>9.9646500000000007</v>
      </c>
      <c r="AG13" s="1">
        <v>10.04842</v>
      </c>
      <c r="AH13" s="1">
        <v>10.18727</v>
      </c>
      <c r="AI13" s="1">
        <v>10.35575</v>
      </c>
      <c r="AJ13" s="1">
        <v>10.52585</v>
      </c>
      <c r="AK13" s="1">
        <v>10.69595</v>
      </c>
      <c r="AL13" s="1">
        <v>10.86605</v>
      </c>
    </row>
    <row r="14" spans="1:41">
      <c r="A14" t="s">
        <v>11</v>
      </c>
      <c r="B14" s="1"/>
      <c r="C14" s="1">
        <v>1.3695987654320988E-2</v>
      </c>
      <c r="D14" s="1">
        <v>1.3503086419753086E-2</v>
      </c>
      <c r="E14" s="1">
        <v>1.3503086419753086E-2</v>
      </c>
      <c r="F14" s="1">
        <v>3.4047067901234566E-2</v>
      </c>
      <c r="G14" s="1">
        <v>0.14332561728395063</v>
      </c>
      <c r="H14" s="1">
        <v>0.18287037037037038</v>
      </c>
      <c r="I14" s="1">
        <v>0.21653163580246915</v>
      </c>
      <c r="J14" s="1">
        <v>0.23659336419753085</v>
      </c>
      <c r="K14" s="1">
        <v>0.25</v>
      </c>
      <c r="L14" s="1">
        <v>0.26350308641975306</v>
      </c>
      <c r="M14" s="1">
        <v>0.27700617283950618</v>
      </c>
      <c r="N14" s="1">
        <v>0.29050925925925924</v>
      </c>
      <c r="O14" s="1">
        <v>0.30439814814814814</v>
      </c>
      <c r="P14" s="1">
        <v>0.31751543209876543</v>
      </c>
      <c r="Q14" s="1">
        <v>0.33101851851851855</v>
      </c>
      <c r="R14" s="1">
        <v>0.34175925925925926</v>
      </c>
      <c r="S14" s="1">
        <v>0.31870756172839504</v>
      </c>
      <c r="T14" s="1">
        <v>0.31706790123456791</v>
      </c>
      <c r="U14" s="1">
        <v>0.31864583333333335</v>
      </c>
      <c r="V14" s="1">
        <v>0.32485339506172839</v>
      </c>
      <c r="W14" s="1">
        <v>0.33353395061728397</v>
      </c>
      <c r="X14" s="1">
        <v>0.34231095679012347</v>
      </c>
      <c r="Y14" s="1">
        <v>0.35108796296296296</v>
      </c>
      <c r="Z14" s="1">
        <v>0.35986496913580246</v>
      </c>
      <c r="AA14" s="1">
        <v>0.3688348765432099</v>
      </c>
      <c r="AB14" s="1">
        <v>0.37741898148148151</v>
      </c>
      <c r="AC14" s="1">
        <v>0.386195987654321</v>
      </c>
      <c r="AD14" s="1">
        <v>0.39089776234567902</v>
      </c>
      <c r="AE14" s="1">
        <v>0.38287808641975307</v>
      </c>
      <c r="AF14" s="1">
        <v>0.3844386574074074</v>
      </c>
      <c r="AG14" s="1">
        <v>0.38767052469135804</v>
      </c>
      <c r="AH14" s="1">
        <v>0.39302739197530862</v>
      </c>
      <c r="AI14" s="1">
        <v>0.39952739197530862</v>
      </c>
      <c r="AJ14" s="1">
        <v>0.40608989197530865</v>
      </c>
      <c r="AK14" s="1">
        <v>0.41265239197530862</v>
      </c>
      <c r="AL14" s="1">
        <v>0.41921489197530865</v>
      </c>
    </row>
    <row r="15" spans="1:4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41">
      <c r="A16" t="s">
        <v>20</v>
      </c>
      <c r="B16" s="2"/>
      <c r="C16" s="2">
        <v>15000</v>
      </c>
      <c r="D16" s="2">
        <v>15000</v>
      </c>
      <c r="E16" s="2">
        <v>15000</v>
      </c>
      <c r="F16" s="2">
        <v>37500</v>
      </c>
      <c r="G16" s="2">
        <v>157500</v>
      </c>
      <c r="H16" s="2">
        <v>202500</v>
      </c>
      <c r="I16" s="2">
        <v>240000</v>
      </c>
      <c r="J16" s="2">
        <v>262500</v>
      </c>
      <c r="K16" s="2">
        <v>277500</v>
      </c>
      <c r="L16" s="2">
        <v>292500</v>
      </c>
      <c r="M16" s="2">
        <v>307500</v>
      </c>
      <c r="N16" s="2">
        <v>322500</v>
      </c>
      <c r="O16" s="2">
        <v>337500</v>
      </c>
      <c r="P16" s="2">
        <v>352500</v>
      </c>
      <c r="Q16" s="2">
        <v>367500</v>
      </c>
      <c r="R16" s="2">
        <v>379110</v>
      </c>
      <c r="S16" s="2">
        <v>352110</v>
      </c>
      <c r="T16" s="2">
        <v>351360</v>
      </c>
      <c r="U16" s="2">
        <v>353220</v>
      </c>
      <c r="V16" s="2">
        <v>360330</v>
      </c>
      <c r="W16" s="2">
        <v>370080</v>
      </c>
      <c r="X16" s="2">
        <v>379830</v>
      </c>
      <c r="Y16" s="2">
        <v>389580</v>
      </c>
      <c r="Z16" s="2">
        <v>399330</v>
      </c>
      <c r="AA16" s="2">
        <v>409080</v>
      </c>
      <c r="AB16" s="2">
        <v>418830</v>
      </c>
      <c r="AC16" s="2">
        <v>428580</v>
      </c>
      <c r="AD16" s="2">
        <v>433530</v>
      </c>
      <c r="AE16" s="2">
        <v>423780</v>
      </c>
      <c r="AF16" s="2">
        <v>426210</v>
      </c>
      <c r="AG16" s="2">
        <v>429870</v>
      </c>
      <c r="AH16" s="2">
        <v>435960</v>
      </c>
      <c r="AI16" s="2">
        <v>443250</v>
      </c>
      <c r="AJ16" s="2">
        <v>450540</v>
      </c>
      <c r="AK16" s="2">
        <v>457830</v>
      </c>
      <c r="AL16" s="2">
        <v>465120</v>
      </c>
    </row>
    <row r="17" spans="1:38">
      <c r="A17" t="s">
        <v>12</v>
      </c>
      <c r="B17" s="1"/>
      <c r="C17" s="1">
        <v>0.15</v>
      </c>
      <c r="D17" s="1">
        <v>0.15</v>
      </c>
      <c r="E17" s="1">
        <v>0.15</v>
      </c>
      <c r="F17" s="1">
        <v>0.375</v>
      </c>
      <c r="G17" s="1">
        <v>1.575</v>
      </c>
      <c r="H17" s="1">
        <v>2.0249999999999999</v>
      </c>
      <c r="I17" s="1">
        <v>2.4</v>
      </c>
      <c r="J17" s="1">
        <v>2.625</v>
      </c>
      <c r="K17" s="1">
        <v>2.7749999999999999</v>
      </c>
      <c r="L17" s="1">
        <v>2.9249999999999998</v>
      </c>
      <c r="M17" s="1">
        <v>3.0750000000000002</v>
      </c>
      <c r="N17" s="1">
        <v>3.2250000000000001</v>
      </c>
      <c r="O17" s="1">
        <v>3.375</v>
      </c>
      <c r="P17" s="1">
        <v>3.5249999999999999</v>
      </c>
      <c r="Q17" s="1">
        <v>3.6749999999999998</v>
      </c>
      <c r="R17" s="1">
        <v>3.7910999999999997</v>
      </c>
      <c r="S17" s="1">
        <v>3.5210999999999997</v>
      </c>
      <c r="T17" s="1">
        <v>3.5135999999999998</v>
      </c>
      <c r="U17" s="1">
        <v>3.5322000000000005</v>
      </c>
      <c r="V17" s="1">
        <v>3.6032999999999999</v>
      </c>
      <c r="W17" s="1">
        <v>3.7008000000000001</v>
      </c>
      <c r="X17" s="1">
        <v>3.7983000000000002</v>
      </c>
      <c r="Y17" s="1">
        <v>3.8957999999999999</v>
      </c>
      <c r="Z17" s="1">
        <v>3.9933000000000001</v>
      </c>
      <c r="AA17" s="1">
        <v>4.0907999999999998</v>
      </c>
      <c r="AB17" s="1">
        <v>4.1882999999999999</v>
      </c>
      <c r="AC17" s="1">
        <v>4.2858000000000001</v>
      </c>
      <c r="AD17" s="1">
        <v>4.3353000000000002</v>
      </c>
      <c r="AE17" s="1">
        <v>4.2378000000000009</v>
      </c>
      <c r="AF17" s="1">
        <v>4.2621000000000002</v>
      </c>
      <c r="AG17" s="1">
        <v>4.2987000000000002</v>
      </c>
      <c r="AH17" s="1">
        <v>4.3596000000000004</v>
      </c>
      <c r="AI17" s="1">
        <v>4.4325000000000001</v>
      </c>
      <c r="AJ17" s="1">
        <v>4.5053999999999998</v>
      </c>
      <c r="AK17" s="1">
        <v>4.5782999999999996</v>
      </c>
      <c r="AL17" s="1">
        <v>4.6512000000000002</v>
      </c>
    </row>
    <row r="18" spans="1:38">
      <c r="A18" t="s">
        <v>13</v>
      </c>
      <c r="B18" s="7"/>
      <c r="C18" s="7">
        <v>5.7870370370370367E-3</v>
      </c>
      <c r="D18" s="7">
        <v>5.7870370370370367E-3</v>
      </c>
      <c r="E18" s="7">
        <v>5.7870370370370367E-3</v>
      </c>
      <c r="F18" s="7">
        <v>1.4467592592592593E-2</v>
      </c>
      <c r="G18" s="7">
        <v>6.0763888888888888E-2</v>
      </c>
      <c r="H18" s="7">
        <v>7.8125E-2</v>
      </c>
      <c r="I18" s="7">
        <v>9.2592592592592587E-2</v>
      </c>
      <c r="J18" s="7">
        <v>0.10127314814814815</v>
      </c>
      <c r="K18" s="7">
        <v>0.10706018518518519</v>
      </c>
      <c r="L18" s="7">
        <v>0.11284722222222222</v>
      </c>
      <c r="M18" s="7">
        <v>0.11863425925925926</v>
      </c>
      <c r="N18" s="7">
        <v>0.12442129629629629</v>
      </c>
      <c r="O18" s="7">
        <v>0.13020833333333334</v>
      </c>
      <c r="P18" s="7">
        <v>0.13599537037037038</v>
      </c>
      <c r="Q18" s="7">
        <v>0.14178240740740741</v>
      </c>
      <c r="R18" s="7">
        <v>0.14626157407407409</v>
      </c>
      <c r="S18" s="7">
        <v>0.1358449074074074</v>
      </c>
      <c r="T18" s="7">
        <v>0.13555555555555557</v>
      </c>
      <c r="U18" s="7">
        <v>0.13627314814814814</v>
      </c>
      <c r="V18" s="7">
        <v>0.13901620370370371</v>
      </c>
      <c r="W18" s="7">
        <v>0.14277777777777778</v>
      </c>
      <c r="X18" s="7">
        <v>0.14653935185185185</v>
      </c>
      <c r="Y18" s="7">
        <v>0.15030092592592592</v>
      </c>
      <c r="Z18" s="7">
        <v>0.15406249999999999</v>
      </c>
      <c r="AA18" s="7">
        <v>0.15782407407407406</v>
      </c>
      <c r="AB18" s="7">
        <v>0.16158564814814816</v>
      </c>
      <c r="AC18" s="7">
        <v>0.16534722222222223</v>
      </c>
      <c r="AD18" s="7">
        <v>0.16725694444444444</v>
      </c>
      <c r="AE18" s="7">
        <v>0.16349537037037037</v>
      </c>
      <c r="AF18" s="7">
        <v>0.16443287037037038</v>
      </c>
      <c r="AG18" s="7">
        <v>0.1658449074074074</v>
      </c>
      <c r="AH18" s="7">
        <v>0.16819444444444445</v>
      </c>
      <c r="AI18" s="7">
        <v>0.17100694444444445</v>
      </c>
      <c r="AJ18" s="7">
        <v>0.17381944444444444</v>
      </c>
      <c r="AK18" s="7">
        <v>0.17663194444444444</v>
      </c>
      <c r="AL18" s="7">
        <v>0.17944444444444443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/>
      <c r="C20" s="2">
        <v>10831000</v>
      </c>
      <c r="D20" s="2">
        <v>10831000</v>
      </c>
      <c r="E20" s="2">
        <v>10831000</v>
      </c>
      <c r="F20" s="2">
        <v>27077500</v>
      </c>
      <c r="G20" s="2">
        <v>113725500</v>
      </c>
      <c r="H20" s="2">
        <v>146218500</v>
      </c>
      <c r="I20" s="2">
        <v>173296000</v>
      </c>
      <c r="J20" s="2">
        <v>189542500</v>
      </c>
      <c r="K20" s="2">
        <v>200373500</v>
      </c>
      <c r="L20" s="2">
        <v>211204500</v>
      </c>
      <c r="M20" s="2">
        <v>222035500</v>
      </c>
      <c r="N20" s="2">
        <v>232866500</v>
      </c>
      <c r="O20" s="2">
        <v>243697500</v>
      </c>
      <c r="P20" s="2">
        <v>254528500</v>
      </c>
      <c r="Q20" s="2">
        <v>265359500</v>
      </c>
      <c r="R20" s="2">
        <v>273742694</v>
      </c>
      <c r="S20" s="2">
        <v>254246894</v>
      </c>
      <c r="T20" s="2">
        <v>253705344</v>
      </c>
      <c r="U20" s="2">
        <v>255048388</v>
      </c>
      <c r="V20" s="2">
        <v>260182282</v>
      </c>
      <c r="W20" s="2">
        <v>267222432</v>
      </c>
      <c r="X20" s="2">
        <v>274262582</v>
      </c>
      <c r="Y20" s="2">
        <v>281302732</v>
      </c>
      <c r="Z20" s="2">
        <v>288342882</v>
      </c>
      <c r="AA20" s="2">
        <v>295383032</v>
      </c>
      <c r="AB20" s="2">
        <v>302423182</v>
      </c>
      <c r="AC20" s="2">
        <v>309463332</v>
      </c>
      <c r="AD20" s="2">
        <v>313037562</v>
      </c>
      <c r="AE20" s="2">
        <v>305997412</v>
      </c>
      <c r="AF20" s="2">
        <v>307752034</v>
      </c>
      <c r="AG20" s="2">
        <v>310394798</v>
      </c>
      <c r="AH20" s="2">
        <v>314792184</v>
      </c>
      <c r="AI20" s="2">
        <v>320056050</v>
      </c>
      <c r="AJ20" s="2">
        <v>325319916</v>
      </c>
      <c r="AK20" s="2">
        <v>330583782</v>
      </c>
      <c r="AL20" s="2">
        <v>335847648</v>
      </c>
    </row>
    <row r="21" spans="1:38">
      <c r="A21" t="s">
        <v>15</v>
      </c>
      <c r="B21" s="1"/>
      <c r="C21" s="1">
        <v>5.7765333333333331</v>
      </c>
      <c r="D21" s="1">
        <v>5.7765333333333331</v>
      </c>
      <c r="E21" s="1">
        <v>5.7765333333333331</v>
      </c>
      <c r="F21" s="1">
        <v>14.441333333333333</v>
      </c>
      <c r="G21" s="1">
        <v>60.653600000000004</v>
      </c>
      <c r="H21" s="1">
        <v>77.983199999999997</v>
      </c>
      <c r="I21" s="1">
        <v>92.424533333333329</v>
      </c>
      <c r="J21" s="1">
        <v>101.08933333333333</v>
      </c>
      <c r="K21" s="1">
        <v>106.86586666666668</v>
      </c>
      <c r="L21" s="1">
        <v>112.64240000000001</v>
      </c>
      <c r="M21" s="1">
        <v>118.41893333333333</v>
      </c>
      <c r="N21" s="1">
        <v>124.19546666666666</v>
      </c>
      <c r="O21" s="1">
        <v>129.97200000000001</v>
      </c>
      <c r="P21" s="1">
        <v>135.74853333333331</v>
      </c>
      <c r="Q21" s="1">
        <v>141.52506666666667</v>
      </c>
      <c r="R21" s="1">
        <v>145.99610346666665</v>
      </c>
      <c r="S21" s="1">
        <v>135.59834346666668</v>
      </c>
      <c r="T21" s="1">
        <v>135.30951680000001</v>
      </c>
      <c r="U21" s="1">
        <v>136.02580693333331</v>
      </c>
      <c r="V21" s="1">
        <v>138.76388373333333</v>
      </c>
      <c r="W21" s="1">
        <v>142.51863039999998</v>
      </c>
      <c r="X21" s="1">
        <v>146.27337706666665</v>
      </c>
      <c r="Y21" s="1">
        <v>150.02812373333333</v>
      </c>
      <c r="Z21" s="1">
        <v>153.78287040000001</v>
      </c>
      <c r="AA21" s="1">
        <v>157.53761706666666</v>
      </c>
      <c r="AB21" s="1">
        <v>161.29236373333333</v>
      </c>
      <c r="AC21" s="1">
        <v>165.04711040000001</v>
      </c>
      <c r="AD21" s="1">
        <v>166.95336640000002</v>
      </c>
      <c r="AE21" s="1">
        <v>163.19861973333335</v>
      </c>
      <c r="AF21" s="1">
        <v>164.13441813333333</v>
      </c>
      <c r="AG21" s="1">
        <v>165.54389226666666</v>
      </c>
      <c r="AH21" s="1">
        <v>167.8891648</v>
      </c>
      <c r="AI21" s="1">
        <v>170.69656000000001</v>
      </c>
      <c r="AJ21" s="1">
        <v>173.50395520000001</v>
      </c>
      <c r="AK21" s="1">
        <v>176.31135040000001</v>
      </c>
      <c r="AL21" s="1">
        <v>179.11874560000001</v>
      </c>
    </row>
    <row r="22" spans="1:38">
      <c r="A22" t="s">
        <v>14</v>
      </c>
      <c r="B22" s="1"/>
      <c r="C22" s="1">
        <v>4.1786265432098766</v>
      </c>
      <c r="D22" s="1">
        <v>4.1786265432098766</v>
      </c>
      <c r="E22" s="1">
        <v>4.1786265432098766</v>
      </c>
      <c r="F22" s="1">
        <v>10.446566358024691</v>
      </c>
      <c r="G22" s="1">
        <v>43.875578703703702</v>
      </c>
      <c r="H22" s="1">
        <v>56.411458333333336</v>
      </c>
      <c r="I22" s="1">
        <v>66.858024691358025</v>
      </c>
      <c r="J22" s="1">
        <v>73.125964506172835</v>
      </c>
      <c r="K22" s="1">
        <v>77.304591049382722</v>
      </c>
      <c r="L22" s="1">
        <v>81.483217592592595</v>
      </c>
      <c r="M22" s="1">
        <v>85.661844135802468</v>
      </c>
      <c r="N22" s="1">
        <v>89.840470679012341</v>
      </c>
      <c r="O22" s="1">
        <v>94.019097222222229</v>
      </c>
      <c r="P22" s="1">
        <v>98.197723765432102</v>
      </c>
      <c r="Q22" s="1">
        <v>102.37635030864197</v>
      </c>
      <c r="R22" s="1">
        <v>105.61060725308641</v>
      </c>
      <c r="S22" s="1">
        <v>98.089079475308637</v>
      </c>
      <c r="T22" s="1">
        <v>97.880148148148152</v>
      </c>
      <c r="U22" s="1">
        <v>98.398297839506171</v>
      </c>
      <c r="V22" s="1">
        <v>100.37896682098766</v>
      </c>
      <c r="W22" s="1">
        <v>103.09507407407408</v>
      </c>
      <c r="X22" s="1">
        <v>105.8111813271605</v>
      </c>
      <c r="Y22" s="1">
        <v>108.52728858024692</v>
      </c>
      <c r="Z22" s="1">
        <v>111.24339583333334</v>
      </c>
      <c r="AA22" s="1">
        <v>113.95950308641976</v>
      </c>
      <c r="AB22" s="1">
        <v>116.67561033950618</v>
      </c>
      <c r="AC22" s="1">
        <v>119.3917175925926</v>
      </c>
      <c r="AD22" s="1">
        <v>120.77066435185185</v>
      </c>
      <c r="AE22" s="1">
        <v>118.05455709876543</v>
      </c>
      <c r="AF22" s="1">
        <v>118.73149459876544</v>
      </c>
      <c r="AG22" s="1">
        <v>119.75107947530864</v>
      </c>
      <c r="AH22" s="1">
        <v>121.44760185185186</v>
      </c>
      <c r="AI22" s="1">
        <v>123.47841435185185</v>
      </c>
      <c r="AJ22" s="1">
        <v>125.50922685185185</v>
      </c>
      <c r="AK22" s="1">
        <v>127.54003935185185</v>
      </c>
      <c r="AL22" s="1">
        <v>129.57085185185184</v>
      </c>
    </row>
    <row r="24" spans="1:38">
      <c r="B24" s="46"/>
      <c r="O24" s="9"/>
      <c r="P24" s="9"/>
      <c r="Z24" s="9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30" sqref="B30"/>
    </sheetView>
  </sheetViews>
  <sheetFormatPr defaultColWidth="8.875" defaultRowHeight="15"/>
  <cols>
    <col min="1" max="1" width="59.625" style="12" customWidth="1"/>
    <col min="2" max="2" width="21.125" style="12" bestFit="1" customWidth="1"/>
    <col min="3" max="3" width="14.5" style="12" customWidth="1"/>
    <col min="4" max="4" width="8.875" style="12"/>
    <col min="5" max="5" width="11" style="12" bestFit="1" customWidth="1"/>
    <col min="6" max="16384" width="8.875" style="12"/>
  </cols>
  <sheetData>
    <row r="1" spans="1:5">
      <c r="A1" s="51" t="s">
        <v>46</v>
      </c>
      <c r="B1" s="51"/>
      <c r="C1" s="51"/>
      <c r="D1" s="51"/>
      <c r="E1" s="37"/>
    </row>
    <row r="3" spans="1:5" ht="15.75">
      <c r="A3" s="26" t="s">
        <v>64</v>
      </c>
      <c r="B3" s="33">
        <f>'Reference Data'!B14</f>
        <v>2000000</v>
      </c>
      <c r="C3" s="31"/>
    </row>
    <row r="4" spans="1:5">
      <c r="A4" s="28" t="s">
        <v>34</v>
      </c>
      <c r="B4" s="36">
        <f>MAX('Transaction Details'!B3:AL3)</f>
        <v>15504</v>
      </c>
    </row>
    <row r="6" spans="1:5">
      <c r="B6" s="26" t="s">
        <v>45</v>
      </c>
      <c r="C6" s="26" t="s">
        <v>44</v>
      </c>
    </row>
    <row r="7" spans="1:5" ht="15.75">
      <c r="A7" s="28" t="s">
        <v>60</v>
      </c>
      <c r="B7" s="27">
        <f>B3*'Reference Data'!B3</f>
        <v>140000000</v>
      </c>
      <c r="C7" s="31">
        <f>(B7*'Reference Data'!$B$7*'Reference Data'!$B$8)/(5*60)</f>
        <v>1400</v>
      </c>
      <c r="E7" s="31"/>
    </row>
    <row r="8" spans="1:5" ht="15.75">
      <c r="A8" s="28" t="s">
        <v>61</v>
      </c>
      <c r="B8" s="27">
        <f>B3*'Reference Data'!B4</f>
        <v>60000000</v>
      </c>
      <c r="C8" s="31">
        <f>(B8*'Reference Data'!$B$7*'Reference Data'!$B$8)/(5*60)</f>
        <v>600</v>
      </c>
    </row>
    <row r="9" spans="1:5" ht="15.75">
      <c r="A9" s="28" t="s">
        <v>62</v>
      </c>
      <c r="B9" s="43" t="s">
        <v>53</v>
      </c>
      <c r="C9" s="31">
        <f>'Reference Data'!B12</f>
        <v>3500</v>
      </c>
    </row>
    <row r="10" spans="1:5" ht="15.75">
      <c r="A10" s="28" t="s">
        <v>63</v>
      </c>
      <c r="B10" s="35">
        <f>'Reference Data'!B19</f>
        <v>13685760000000</v>
      </c>
      <c r="C10" s="33">
        <f>B10/(30*24*60*60)</f>
        <v>5280000</v>
      </c>
    </row>
    <row r="11" spans="1:5" ht="15.75">
      <c r="A11" s="28"/>
      <c r="B11" s="34"/>
    </row>
    <row r="12" spans="1:5" ht="15.75">
      <c r="A12" s="28" t="s">
        <v>43</v>
      </c>
      <c r="B12" s="27">
        <f>B4*'Reference Data'!B3</f>
        <v>1085280</v>
      </c>
      <c r="C12" s="12">
        <f>(B12*'Reference Data'!$B$7*'Reference Data'!$B$8)/(5*60)</f>
        <v>10.8528</v>
      </c>
    </row>
    <row r="13" spans="1:5" ht="15.75">
      <c r="A13" s="28" t="s">
        <v>42</v>
      </c>
      <c r="B13" s="33">
        <f>B4*'Reference Data'!B4</f>
        <v>465120</v>
      </c>
      <c r="C13" s="12">
        <f>(B13*'Reference Data'!$B$7*'Reference Data'!$B$8)/(5*60)</f>
        <v>4.6512000000000002</v>
      </c>
    </row>
    <row r="14" spans="1:5">
      <c r="A14" s="28" t="s">
        <v>52</v>
      </c>
      <c r="B14" s="44" t="s">
        <v>53</v>
      </c>
      <c r="C14" s="30">
        <f>B4/B3*'Reference Data'!B12</f>
        <v>27.132000000000001</v>
      </c>
    </row>
    <row r="15" spans="1:5" ht="15.75">
      <c r="A15" s="28" t="s">
        <v>41</v>
      </c>
      <c r="B15" s="31">
        <f>B4*'Reference Data'!B5</f>
        <v>335847648</v>
      </c>
      <c r="C15" s="32">
        <f>(B15*'Reference Data'!B9*'Reference Data'!B10)/(5*60)</f>
        <v>179.11874560000001</v>
      </c>
    </row>
    <row r="16" spans="1:5">
      <c r="A16" s="28" t="s">
        <v>40</v>
      </c>
      <c r="B16" s="31">
        <f>B15*10</f>
        <v>3358476480</v>
      </c>
      <c r="C16" s="30">
        <f>C15*10</f>
        <v>1791.1874560000001</v>
      </c>
    </row>
    <row r="18" spans="1:3">
      <c r="A18" s="28" t="s">
        <v>39</v>
      </c>
      <c r="B18" s="54">
        <f>B12/B7</f>
        <v>7.7520000000000002E-3</v>
      </c>
      <c r="C18" s="29" t="s">
        <v>59</v>
      </c>
    </row>
    <row r="19" spans="1:3">
      <c r="A19" s="28" t="s">
        <v>38</v>
      </c>
      <c r="B19" s="54">
        <f>B13/B8</f>
        <v>7.7520000000000002E-3</v>
      </c>
      <c r="C19" s="29" t="s">
        <v>59</v>
      </c>
    </row>
    <row r="20" spans="1:3">
      <c r="A20" s="28" t="s">
        <v>54</v>
      </c>
      <c r="B20" s="54">
        <f>C14/C9</f>
        <v>7.7520000000000002E-3</v>
      </c>
      <c r="C20" s="29" t="s">
        <v>59</v>
      </c>
    </row>
    <row r="21" spans="1:3" ht="15.75">
      <c r="A21" s="28" t="s">
        <v>37</v>
      </c>
      <c r="B21" s="55">
        <f>B15/B10</f>
        <v>2.4539934062850731E-5</v>
      </c>
    </row>
    <row r="22" spans="1:3">
      <c r="A22" s="28" t="s">
        <v>36</v>
      </c>
      <c r="B22" s="54">
        <f>B16/B10</f>
        <v>2.4539934062850732E-4</v>
      </c>
      <c r="C22" s="29" t="s">
        <v>59</v>
      </c>
    </row>
    <row r="25" spans="1:3">
      <c r="A25" s="28" t="s">
        <v>55</v>
      </c>
    </row>
    <row r="27" spans="1:3">
      <c r="A27" s="26" t="s">
        <v>65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>
      <selection activeCell="I24" sqref="I24"/>
    </sheetView>
  </sheetViews>
  <sheetFormatPr defaultColWidth="8.875" defaultRowHeight="15.75"/>
  <cols>
    <col min="1" max="1" width="47.875" style="12" customWidth="1"/>
    <col min="2" max="2" width="10.5" style="12" bestFit="1" customWidth="1"/>
    <col min="3" max="3" width="5.625" style="13" bestFit="1" customWidth="1"/>
    <col min="4" max="4" width="10.375" style="13" bestFit="1" customWidth="1"/>
    <col min="5" max="5" width="12.125" style="12" bestFit="1" customWidth="1"/>
    <col min="6" max="16384" width="8.875" style="12"/>
  </cols>
  <sheetData>
    <row r="1" spans="1:5" ht="15">
      <c r="A1" s="51" t="s">
        <v>35</v>
      </c>
      <c r="B1" s="51"/>
      <c r="C1" s="51"/>
      <c r="D1" s="51"/>
      <c r="E1" s="51"/>
    </row>
    <row r="3" spans="1:5">
      <c r="A3" s="26" t="s">
        <v>66</v>
      </c>
      <c r="B3" s="27">
        <f>'Reference Data'!B15</f>
        <v>2000000</v>
      </c>
    </row>
    <row r="4" spans="1:5">
      <c r="A4" s="28" t="s">
        <v>34</v>
      </c>
      <c r="B4" s="36">
        <f>MAX('Transaction Details'!B3:AL3)</f>
        <v>15504</v>
      </c>
    </row>
    <row r="5" spans="1:5">
      <c r="A5" s="26" t="s">
        <v>33</v>
      </c>
      <c r="B5" s="25">
        <f>E47/D47</f>
        <v>7.7519999999999985E-3</v>
      </c>
    </row>
    <row r="7" spans="1:5" ht="45.75" customHeight="1">
      <c r="A7" s="53" t="s">
        <v>32</v>
      </c>
      <c r="B7" s="53" t="s">
        <v>31</v>
      </c>
      <c r="C7" s="52" t="s">
        <v>30</v>
      </c>
      <c r="D7" s="52"/>
      <c r="E7" s="24" t="s">
        <v>29</v>
      </c>
    </row>
    <row r="8" spans="1:5" ht="30">
      <c r="A8" s="53"/>
      <c r="B8" s="53"/>
      <c r="C8" s="23" t="s">
        <v>28</v>
      </c>
      <c r="D8" s="22" t="s">
        <v>27</v>
      </c>
      <c r="E8" s="22" t="s">
        <v>27</v>
      </c>
    </row>
    <row r="9" spans="1:5">
      <c r="A9" s="21" t="s">
        <v>26</v>
      </c>
      <c r="B9" s="17"/>
      <c r="C9" s="16"/>
      <c r="D9" s="16"/>
      <c r="E9" s="17"/>
    </row>
    <row r="10" spans="1:5">
      <c r="A10" s="48" t="s">
        <v>67</v>
      </c>
      <c r="B10" s="17">
        <v>1</v>
      </c>
      <c r="C10" s="16">
        <v>0.05</v>
      </c>
      <c r="D10" s="20">
        <f>C10*'Reference Data'!$B$17*B10</f>
        <v>10.350000000000001</v>
      </c>
      <c r="E10" s="19">
        <f>D10*($B$4/$B$3)</f>
        <v>8.0233200000000018E-2</v>
      </c>
    </row>
    <row r="11" spans="1:5">
      <c r="A11" s="48" t="s">
        <v>68</v>
      </c>
      <c r="B11" s="17">
        <v>1</v>
      </c>
      <c r="C11" s="16">
        <v>0.1</v>
      </c>
      <c r="D11" s="20">
        <f>C11*'Reference Data'!$B$17*B11</f>
        <v>20.700000000000003</v>
      </c>
      <c r="E11" s="19">
        <f t="shared" ref="E11:E30" si="0">D11*($B$4/$B$3)</f>
        <v>0.16046640000000004</v>
      </c>
    </row>
    <row r="12" spans="1:5">
      <c r="A12" s="48" t="s">
        <v>69</v>
      </c>
      <c r="B12" s="17">
        <v>1</v>
      </c>
      <c r="C12" s="16">
        <v>1</v>
      </c>
      <c r="D12" s="20">
        <f>C12*'Reference Data'!$B$17*B12</f>
        <v>207</v>
      </c>
      <c r="E12" s="19">
        <f t="shared" si="0"/>
        <v>1.6046640000000001</v>
      </c>
    </row>
    <row r="13" spans="1:5">
      <c r="A13" s="21" t="s">
        <v>76</v>
      </c>
      <c r="B13" s="17"/>
      <c r="C13" s="16"/>
      <c r="D13" s="20"/>
      <c r="E13" s="19"/>
    </row>
    <row r="14" spans="1:5">
      <c r="A14" s="48" t="s">
        <v>70</v>
      </c>
      <c r="B14" s="17">
        <v>1</v>
      </c>
      <c r="C14" s="16">
        <v>0.25</v>
      </c>
      <c r="D14" s="20">
        <f>C14*'Reference Data'!$B$17*B14</f>
        <v>51.75</v>
      </c>
      <c r="E14" s="19">
        <f t="shared" si="0"/>
        <v>0.40116600000000002</v>
      </c>
    </row>
    <row r="15" spans="1:5">
      <c r="A15" s="48" t="s">
        <v>75</v>
      </c>
      <c r="B15" s="17">
        <v>3</v>
      </c>
      <c r="C15" s="16">
        <v>0.4</v>
      </c>
      <c r="D15" s="20">
        <f>C15*'Reference Data'!$B$17*B15</f>
        <v>248.40000000000003</v>
      </c>
      <c r="E15" s="19">
        <f t="shared" si="0"/>
        <v>1.9255968000000003</v>
      </c>
    </row>
    <row r="16" spans="1:5">
      <c r="A16" s="21" t="s">
        <v>25</v>
      </c>
      <c r="B16" s="17"/>
      <c r="C16" s="16"/>
      <c r="D16" s="20"/>
      <c r="E16" s="19"/>
    </row>
    <row r="17" spans="1:5">
      <c r="A17" s="48" t="s">
        <v>71</v>
      </c>
      <c r="B17" s="17">
        <v>1</v>
      </c>
      <c r="C17" s="16">
        <v>0.05</v>
      </c>
      <c r="D17" s="20">
        <f>C17*'Reference Data'!$B$17*B17</f>
        <v>10.350000000000001</v>
      </c>
      <c r="E17" s="19">
        <f t="shared" si="0"/>
        <v>8.0233200000000018E-2</v>
      </c>
    </row>
    <row r="18" spans="1:5">
      <c r="A18" s="17" t="s">
        <v>24</v>
      </c>
      <c r="B18" s="17">
        <v>2</v>
      </c>
      <c r="C18" s="16">
        <v>0.25</v>
      </c>
      <c r="D18" s="20">
        <f>C18*'Reference Data'!$B$17*B18</f>
        <v>103.5</v>
      </c>
      <c r="E18" s="19">
        <f t="shared" si="0"/>
        <v>0.80233200000000005</v>
      </c>
    </row>
    <row r="19" spans="1:5">
      <c r="A19" s="21" t="s">
        <v>72</v>
      </c>
      <c r="B19" s="17"/>
      <c r="C19" s="16"/>
      <c r="D19" s="20"/>
      <c r="E19" s="19"/>
    </row>
    <row r="20" spans="1:5">
      <c r="A20" s="48" t="s">
        <v>73</v>
      </c>
      <c r="B20" s="17">
        <v>1</v>
      </c>
      <c r="C20" s="16">
        <v>0.05</v>
      </c>
      <c r="D20" s="20">
        <f>C20*'Reference Data'!$B$17*B20</f>
        <v>10.350000000000001</v>
      </c>
      <c r="E20" s="19">
        <f t="shared" si="0"/>
        <v>8.0233200000000018E-2</v>
      </c>
    </row>
    <row r="21" spans="1:5">
      <c r="A21" s="48" t="s">
        <v>74</v>
      </c>
      <c r="B21" s="17">
        <v>2</v>
      </c>
      <c r="C21" s="16">
        <v>0.1</v>
      </c>
      <c r="D21" s="20">
        <f>C21*'Reference Data'!$B$17*B21</f>
        <v>41.400000000000006</v>
      </c>
      <c r="E21" s="19">
        <f t="shared" si="0"/>
        <v>0.32093280000000007</v>
      </c>
    </row>
    <row r="22" spans="1:5">
      <c r="A22" s="21" t="s">
        <v>77</v>
      </c>
      <c r="B22" s="17"/>
      <c r="C22" s="16"/>
      <c r="D22" s="20"/>
      <c r="E22" s="19"/>
    </row>
    <row r="23" spans="1:5">
      <c r="A23" s="50" t="s">
        <v>86</v>
      </c>
      <c r="B23" s="17">
        <v>1</v>
      </c>
      <c r="C23" s="16">
        <v>1</v>
      </c>
      <c r="D23" s="20">
        <f>C23*'Reference Data'!$B$17*B23</f>
        <v>207</v>
      </c>
      <c r="E23" s="19">
        <f t="shared" si="0"/>
        <v>1.6046640000000001</v>
      </c>
    </row>
    <row r="24" spans="1:5">
      <c r="A24" s="48" t="s">
        <v>84</v>
      </c>
      <c r="B24" s="17">
        <v>2</v>
      </c>
      <c r="C24" s="16">
        <v>1</v>
      </c>
      <c r="D24" s="20">
        <f>C24*'Reference Data'!$B$17*B24</f>
        <v>414</v>
      </c>
      <c r="E24" s="19">
        <f t="shared" si="0"/>
        <v>3.2093280000000002</v>
      </c>
    </row>
    <row r="25" spans="1:5">
      <c r="A25" s="48" t="s">
        <v>78</v>
      </c>
      <c r="B25" s="17">
        <v>2</v>
      </c>
      <c r="C25" s="16">
        <v>1</v>
      </c>
      <c r="D25" s="20">
        <f>C25*'Reference Data'!$B$17*B25</f>
        <v>414</v>
      </c>
      <c r="E25" s="19">
        <f t="shared" si="0"/>
        <v>3.2093280000000002</v>
      </c>
    </row>
    <row r="26" spans="1:5">
      <c r="A26" s="48" t="s">
        <v>80</v>
      </c>
      <c r="B26" s="17">
        <v>2</v>
      </c>
      <c r="C26" s="16">
        <v>1</v>
      </c>
      <c r="D26" s="20">
        <f>C26*'Reference Data'!$B$17*B26</f>
        <v>414</v>
      </c>
      <c r="E26" s="19">
        <f t="shared" si="0"/>
        <v>3.2093280000000002</v>
      </c>
    </row>
    <row r="27" spans="1:5">
      <c r="A27" s="48" t="s">
        <v>79</v>
      </c>
      <c r="B27" s="17">
        <v>2</v>
      </c>
      <c r="C27" s="16">
        <v>1</v>
      </c>
      <c r="D27" s="20">
        <f>C27*'Reference Data'!$B$17*B27</f>
        <v>414</v>
      </c>
      <c r="E27" s="19">
        <f t="shared" si="0"/>
        <v>3.2093280000000002</v>
      </c>
    </row>
    <row r="28" spans="1:5">
      <c r="A28" s="21" t="s">
        <v>81</v>
      </c>
      <c r="B28" s="17"/>
      <c r="C28" s="16"/>
      <c r="D28" s="20"/>
      <c r="E28" s="19"/>
    </row>
    <row r="29" spans="1:5">
      <c r="A29" s="48" t="s">
        <v>82</v>
      </c>
      <c r="B29" s="17">
        <v>1</v>
      </c>
      <c r="C29" s="16">
        <v>1</v>
      </c>
      <c r="D29" s="20">
        <f>C29*'Reference Data'!$B$17*B29</f>
        <v>207</v>
      </c>
      <c r="E29" s="19">
        <f t="shared" si="0"/>
        <v>1.6046640000000001</v>
      </c>
    </row>
    <row r="30" spans="1:5">
      <c r="A30" s="48" t="s">
        <v>83</v>
      </c>
      <c r="B30" s="17">
        <v>4</v>
      </c>
      <c r="C30" s="16">
        <v>1</v>
      </c>
      <c r="D30" s="20">
        <f>C30*'Reference Data'!$B$17*B30</f>
        <v>828</v>
      </c>
      <c r="E30" s="19">
        <f t="shared" si="0"/>
        <v>6.4186560000000004</v>
      </c>
    </row>
    <row r="31" spans="1:5">
      <c r="A31" s="17"/>
      <c r="B31" s="17"/>
      <c r="C31" s="16"/>
      <c r="D31" s="20"/>
      <c r="E31" s="19"/>
    </row>
    <row r="32" spans="1:5">
      <c r="A32" s="17"/>
      <c r="B32" s="17"/>
      <c r="C32" s="16"/>
      <c r="D32" s="20"/>
      <c r="E32" s="19"/>
    </row>
    <row r="33" spans="1:5">
      <c r="A33" s="17"/>
      <c r="B33" s="17"/>
      <c r="C33" s="16"/>
      <c r="D33" s="20"/>
      <c r="E33" s="19"/>
    </row>
    <row r="34" spans="1:5">
      <c r="A34" s="17"/>
      <c r="B34" s="17"/>
      <c r="C34" s="16"/>
      <c r="D34" s="20"/>
      <c r="E34" s="19"/>
    </row>
    <row r="35" spans="1:5">
      <c r="A35" s="17"/>
      <c r="B35" s="17"/>
      <c r="C35" s="16"/>
      <c r="D35" s="20"/>
      <c r="E35" s="19"/>
    </row>
    <row r="36" spans="1:5">
      <c r="A36" s="17"/>
      <c r="B36" s="17"/>
      <c r="C36" s="16"/>
      <c r="D36" s="20"/>
      <c r="E36" s="19"/>
    </row>
    <row r="37" spans="1:5">
      <c r="A37" s="21"/>
      <c r="B37" s="17"/>
      <c r="C37" s="16"/>
      <c r="D37" s="20"/>
      <c r="E37" s="19"/>
    </row>
    <row r="38" spans="1:5">
      <c r="A38" s="17"/>
      <c r="B38" s="17"/>
      <c r="C38" s="16"/>
      <c r="D38" s="20"/>
      <c r="E38" s="19"/>
    </row>
    <row r="39" spans="1:5">
      <c r="A39" s="17"/>
      <c r="B39" s="17"/>
      <c r="C39" s="16"/>
      <c r="D39" s="20"/>
      <c r="E39" s="19"/>
    </row>
    <row r="40" spans="1:5">
      <c r="A40" s="17"/>
      <c r="B40" s="17"/>
      <c r="C40" s="16"/>
      <c r="D40" s="20"/>
      <c r="E40" s="19"/>
    </row>
    <row r="41" spans="1:5">
      <c r="A41" s="17"/>
      <c r="B41" s="17"/>
      <c r="C41" s="16"/>
      <c r="D41" s="20"/>
      <c r="E41" s="19"/>
    </row>
    <row r="42" spans="1:5">
      <c r="A42" s="21"/>
      <c r="B42" s="17"/>
      <c r="C42" s="16"/>
      <c r="D42" s="20"/>
      <c r="E42" s="19"/>
    </row>
    <row r="43" spans="1:5">
      <c r="A43" s="17"/>
      <c r="B43" s="17"/>
      <c r="C43" s="16"/>
      <c r="D43" s="20"/>
      <c r="E43" s="19"/>
    </row>
    <row r="44" spans="1:5">
      <c r="A44" s="17"/>
      <c r="B44" s="17"/>
      <c r="C44" s="16"/>
      <c r="D44" s="20"/>
      <c r="E44" s="19"/>
    </row>
    <row r="45" spans="1:5">
      <c r="A45" s="17"/>
      <c r="B45" s="17"/>
      <c r="C45" s="16"/>
      <c r="D45" s="20"/>
      <c r="E45" s="19"/>
    </row>
    <row r="46" spans="1:5">
      <c r="A46" s="17"/>
      <c r="B46" s="17"/>
      <c r="C46" s="16"/>
      <c r="D46" s="20"/>
      <c r="E46" s="19"/>
    </row>
    <row r="47" spans="1:5">
      <c r="A47" s="18" t="s">
        <v>23</v>
      </c>
      <c r="B47" s="17"/>
      <c r="C47" s="16"/>
      <c r="D47" s="15">
        <f>SUM(D9:D45)</f>
        <v>3601.8</v>
      </c>
      <c r="E47" s="14">
        <f>SUM(E9:E45)</f>
        <v>27.921153599999997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D24" sqref="D24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1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1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51</v>
      </c>
      <c r="B12" s="42">
        <v>3500</v>
      </c>
    </row>
    <row r="14" spans="1:6">
      <c r="A14" s="47" t="s">
        <v>56</v>
      </c>
      <c r="B14" s="38">
        <v>2000000</v>
      </c>
    </row>
    <row r="15" spans="1:6">
      <c r="A15" s="47" t="s">
        <v>57</v>
      </c>
      <c r="B15" s="38">
        <v>2000000</v>
      </c>
    </row>
    <row r="17" spans="1:3">
      <c r="A17" t="s">
        <v>47</v>
      </c>
      <c r="B17" s="39">
        <v>207</v>
      </c>
      <c r="C17" t="s">
        <v>85</v>
      </c>
    </row>
    <row r="19" spans="1:3">
      <c r="A19" t="s">
        <v>50</v>
      </c>
      <c r="B19" s="40">
        <v>13685760000000</v>
      </c>
      <c r="C19" t="s">
        <v>58</v>
      </c>
    </row>
  </sheetData>
  <customSheetViews>
    <customSheetView guid="{5CDA1519-9BC4-431C-A804-8C8BCA6F7D6F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D99ECB47-4399-42F6-9B77-885DA9F4083B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BBF56B5C-AB69-454B-80E1-9D193A01A6EA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2313BBD9-5EBB-40F7-9B48-113B2C561A8A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  <customSheetView guid="{AA57F53F-F018-45C7-BB53-E7D408712C93}">
      <selection activeCell="B10" sqref="B10"/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Wright; Zain</dc:creator>
  <cp:lastModifiedBy>peter.maurer</cp:lastModifiedBy>
  <dcterms:created xsi:type="dcterms:W3CDTF">2011-09-26T05:28:14Z</dcterms:created>
  <dcterms:modified xsi:type="dcterms:W3CDTF">2012-04-07T03:26:21Z</dcterms:modified>
</cp:coreProperties>
</file>