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65" yWindow="90" windowWidth="18975" windowHeight="10080" tabRatio="847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24519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4"/>
  <c r="B4" i="15"/>
  <c r="C20" i="13" l="1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B20"/>
  <c r="AA5" l="1"/>
  <c r="AB5"/>
  <c r="AC5"/>
  <c r="AD5"/>
  <c r="AE5"/>
  <c r="AF5"/>
  <c r="AG5"/>
  <c r="AH5"/>
  <c r="AI5"/>
  <c r="AJ5"/>
  <c r="AK5"/>
  <c r="AL5"/>
  <c r="AA6"/>
  <c r="AB6"/>
  <c r="AC6"/>
  <c r="AD6"/>
  <c r="AE6"/>
  <c r="AF6"/>
  <c r="AG6"/>
  <c r="AH6"/>
  <c r="AI6"/>
  <c r="AJ6"/>
  <c r="AK6"/>
  <c r="AL6"/>
  <c r="AA12"/>
  <c r="AA13" s="1"/>
  <c r="AB12"/>
  <c r="AB13" s="1"/>
  <c r="AC12"/>
  <c r="AC13" s="1"/>
  <c r="AD12"/>
  <c r="AD13" s="1"/>
  <c r="AE12"/>
  <c r="AE14" s="1"/>
  <c r="AF12"/>
  <c r="AF14" s="1"/>
  <c r="AG12"/>
  <c r="AG14" s="1"/>
  <c r="AH12"/>
  <c r="AH13" s="1"/>
  <c r="AI12"/>
  <c r="AI13" s="1"/>
  <c r="AJ12"/>
  <c r="AJ13" s="1"/>
  <c r="AK12"/>
  <c r="AK13" s="1"/>
  <c r="AL12"/>
  <c r="AL13" s="1"/>
  <c r="AE13"/>
  <c r="AF13"/>
  <c r="AA16"/>
  <c r="AA17" s="1"/>
  <c r="AB16"/>
  <c r="AB17" s="1"/>
  <c r="AC16"/>
  <c r="AC17" s="1"/>
  <c r="AD16"/>
  <c r="AD17" s="1"/>
  <c r="AE16"/>
  <c r="AE18" s="1"/>
  <c r="AF16"/>
  <c r="AF18" s="1"/>
  <c r="AG16"/>
  <c r="AG17" s="1"/>
  <c r="AH16"/>
  <c r="AH18" s="1"/>
  <c r="AI16"/>
  <c r="AI18" s="1"/>
  <c r="AJ16"/>
  <c r="AJ18" s="1"/>
  <c r="AK16"/>
  <c r="AK17" s="1"/>
  <c r="AL16"/>
  <c r="AL17" s="1"/>
  <c r="AE17"/>
  <c r="AA21"/>
  <c r="AB22"/>
  <c r="AC21"/>
  <c r="AD22"/>
  <c r="AE21"/>
  <c r="AF22"/>
  <c r="AG22"/>
  <c r="AH22"/>
  <c r="AI21"/>
  <c r="AJ21"/>
  <c r="AK21"/>
  <c r="AL21"/>
  <c r="AH21"/>
  <c r="AC22"/>
  <c r="AA14" l="1"/>
  <c r="AJ14"/>
  <c r="AG21"/>
  <c r="AC18"/>
  <c r="AJ22"/>
  <c r="AF21"/>
  <c r="AI22"/>
  <c r="AH14"/>
  <c r="AD14"/>
  <c r="AC14"/>
  <c r="AK22"/>
  <c r="AD21"/>
  <c r="AH17"/>
  <c r="AI17"/>
  <c r="AL18"/>
  <c r="AL22"/>
  <c r="AL14"/>
  <c r="AK18"/>
  <c r="AK14"/>
  <c r="AJ17"/>
  <c r="AI14"/>
  <c r="AG13"/>
  <c r="AG18"/>
  <c r="AF17"/>
  <c r="AE22"/>
  <c r="AD18"/>
  <c r="AA18"/>
  <c r="AA22"/>
  <c r="AB18"/>
  <c r="AB21"/>
  <c r="AB14"/>
  <c r="D8"/>
  <c r="P8" s="1"/>
  <c r="D51" i="14"/>
  <c r="E51" s="1"/>
  <c r="D50"/>
  <c r="D49"/>
  <c r="D47"/>
  <c r="D46"/>
  <c r="E46" s="1"/>
  <c r="D45"/>
  <c r="D44"/>
  <c r="D42"/>
  <c r="D41"/>
  <c r="D40"/>
  <c r="D39"/>
  <c r="E39" s="1"/>
  <c r="D37"/>
  <c r="D36"/>
  <c r="D35"/>
  <c r="E34"/>
  <c r="D34"/>
  <c r="D32"/>
  <c r="D31"/>
  <c r="E31" s="1"/>
  <c r="D30"/>
  <c r="D29"/>
  <c r="D27"/>
  <c r="D25"/>
  <c r="E25" s="1"/>
  <c r="D24"/>
  <c r="D23"/>
  <c r="D22"/>
  <c r="E22" s="1"/>
  <c r="D20"/>
  <c r="D19"/>
  <c r="D18"/>
  <c r="E18" s="1"/>
  <c r="D16"/>
  <c r="D15"/>
  <c r="D13"/>
  <c r="E12"/>
  <c r="D12"/>
  <c r="D11"/>
  <c r="D10"/>
  <c r="E10" s="1"/>
  <c r="B3"/>
  <c r="E44" s="1"/>
  <c r="B15" i="15"/>
  <c r="B16" s="1"/>
  <c r="B13"/>
  <c r="C13" s="1"/>
  <c r="B12"/>
  <c r="C12" s="1"/>
  <c r="B10"/>
  <c r="C10" s="1"/>
  <c r="C9"/>
  <c r="B7"/>
  <c r="C7" s="1"/>
  <c r="B3"/>
  <c r="B8" s="1"/>
  <c r="C8" s="1"/>
  <c r="Z22" i="1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Z16"/>
  <c r="Z17" s="1"/>
  <c r="Y16"/>
  <c r="Y17" s="1"/>
  <c r="X16"/>
  <c r="X18" s="1"/>
  <c r="W16"/>
  <c r="W18" s="1"/>
  <c r="V16"/>
  <c r="V18" s="1"/>
  <c r="U16"/>
  <c r="U17" s="1"/>
  <c r="T16"/>
  <c r="T18" s="1"/>
  <c r="S16"/>
  <c r="S18" s="1"/>
  <c r="R16"/>
  <c r="R17" s="1"/>
  <c r="Q16"/>
  <c r="Q17" s="1"/>
  <c r="P16"/>
  <c r="P18" s="1"/>
  <c r="O16"/>
  <c r="O18" s="1"/>
  <c r="N16"/>
  <c r="N17" s="1"/>
  <c r="M16"/>
  <c r="M17" s="1"/>
  <c r="L16"/>
  <c r="L18" s="1"/>
  <c r="K16"/>
  <c r="K18" s="1"/>
  <c r="J16"/>
  <c r="J17" s="1"/>
  <c r="I16"/>
  <c r="I17" s="1"/>
  <c r="H16"/>
  <c r="H18" s="1"/>
  <c r="G16"/>
  <c r="G18" s="1"/>
  <c r="F16"/>
  <c r="F18" s="1"/>
  <c r="E16"/>
  <c r="E17" s="1"/>
  <c r="D16"/>
  <c r="D18" s="1"/>
  <c r="C16"/>
  <c r="B16"/>
  <c r="B17" s="1"/>
  <c r="Z12"/>
  <c r="Z13" s="1"/>
  <c r="Y12"/>
  <c r="Y13" s="1"/>
  <c r="X12"/>
  <c r="X13" s="1"/>
  <c r="W12"/>
  <c r="W14" s="1"/>
  <c r="V12"/>
  <c r="V13" s="1"/>
  <c r="U12"/>
  <c r="U14" s="1"/>
  <c r="T12"/>
  <c r="T13" s="1"/>
  <c r="S12"/>
  <c r="S14" s="1"/>
  <c r="R12"/>
  <c r="R13" s="1"/>
  <c r="Q12"/>
  <c r="Q13" s="1"/>
  <c r="P12"/>
  <c r="P13" s="1"/>
  <c r="O12"/>
  <c r="O14" s="1"/>
  <c r="N12"/>
  <c r="M12"/>
  <c r="M14" s="1"/>
  <c r="L12"/>
  <c r="L13" s="1"/>
  <c r="K12"/>
  <c r="K14" s="1"/>
  <c r="J12"/>
  <c r="I12"/>
  <c r="I13" s="1"/>
  <c r="H12"/>
  <c r="H13" s="1"/>
  <c r="G12"/>
  <c r="G14" s="1"/>
  <c r="F12"/>
  <c r="E12"/>
  <c r="E14" s="1"/>
  <c r="D12"/>
  <c r="D13" s="1"/>
  <c r="C12"/>
  <c r="B12"/>
  <c r="P9"/>
  <c r="AB9" s="1"/>
  <c r="N8"/>
  <c r="Z9" s="1"/>
  <c r="M8"/>
  <c r="Y9" s="1"/>
  <c r="L8"/>
  <c r="X9" s="1"/>
  <c r="K8"/>
  <c r="W9" s="1"/>
  <c r="J8"/>
  <c r="V9" s="1"/>
  <c r="I8"/>
  <c r="U8" s="1"/>
  <c r="H8"/>
  <c r="T9" s="1"/>
  <c r="G8"/>
  <c r="S9" s="1"/>
  <c r="F8"/>
  <c r="R9" s="1"/>
  <c r="E8"/>
  <c r="Q8" s="1"/>
  <c r="C8"/>
  <c r="B8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E16" i="14" l="1"/>
  <c r="E20"/>
  <c r="E24"/>
  <c r="E37"/>
  <c r="E41"/>
  <c r="E45"/>
  <c r="E11"/>
  <c r="E15"/>
  <c r="E23"/>
  <c r="E29"/>
  <c r="E32"/>
  <c r="E36"/>
  <c r="E49"/>
  <c r="E13"/>
  <c r="E27"/>
  <c r="E35"/>
  <c r="E47"/>
  <c r="E19"/>
  <c r="E30"/>
  <c r="E40"/>
  <c r="E50"/>
  <c r="D53"/>
  <c r="E42"/>
  <c r="Q9" i="13"/>
  <c r="AC9" s="1"/>
  <c r="C14"/>
  <c r="O9"/>
  <c r="D10"/>
  <c r="C18"/>
  <c r="B22" i="15"/>
  <c r="B10" i="13"/>
  <c r="F10"/>
  <c r="J10"/>
  <c r="N10"/>
  <c r="U13"/>
  <c r="W17"/>
  <c r="AB8"/>
  <c r="AB10" s="1"/>
  <c r="M13"/>
  <c r="O17"/>
  <c r="E10"/>
  <c r="I10"/>
  <c r="M10"/>
  <c r="Y8"/>
  <c r="AK8" s="1"/>
  <c r="U9"/>
  <c r="AG8" s="1"/>
  <c r="E13"/>
  <c r="G17"/>
  <c r="D14"/>
  <c r="N18"/>
  <c r="B13"/>
  <c r="J13"/>
  <c r="I14"/>
  <c r="Q14"/>
  <c r="Y14"/>
  <c r="F17"/>
  <c r="V17"/>
  <c r="E18"/>
  <c r="M18"/>
  <c r="U18"/>
  <c r="H14"/>
  <c r="P14"/>
  <c r="X14"/>
  <c r="C17"/>
  <c r="K17"/>
  <c r="S17"/>
  <c r="B18"/>
  <c r="J18"/>
  <c r="R18"/>
  <c r="Z18"/>
  <c r="L14"/>
  <c r="T14"/>
  <c r="P10"/>
  <c r="F13"/>
  <c r="N13"/>
  <c r="I18"/>
  <c r="Q18"/>
  <c r="Y18"/>
  <c r="AC8"/>
  <c r="H10"/>
  <c r="B18" i="15"/>
  <c r="G10" i="13"/>
  <c r="B21" i="15"/>
  <c r="R8" i="13"/>
  <c r="V8"/>
  <c r="Z8"/>
  <c r="Z10" s="1"/>
  <c r="Q10"/>
  <c r="C13"/>
  <c r="G13"/>
  <c r="K13"/>
  <c r="O13"/>
  <c r="S13"/>
  <c r="W13"/>
  <c r="B14"/>
  <c r="F14"/>
  <c r="J14"/>
  <c r="N14"/>
  <c r="R14"/>
  <c r="V14"/>
  <c r="Z14"/>
  <c r="D17"/>
  <c r="H17"/>
  <c r="L17"/>
  <c r="P17"/>
  <c r="T17"/>
  <c r="X17"/>
  <c r="C15" i="15"/>
  <c r="C16" s="1"/>
  <c r="B19"/>
  <c r="L10" i="13"/>
  <c r="O8"/>
  <c r="T8"/>
  <c r="X8"/>
  <c r="C10"/>
  <c r="K10"/>
  <c r="C14" i="15"/>
  <c r="B20" s="1"/>
  <c r="S8" i="13"/>
  <c r="S10" s="1"/>
  <c r="W8"/>
  <c r="U10" l="1"/>
  <c r="E53" i="14"/>
  <c r="B5" s="1"/>
  <c r="AC10" i="13"/>
  <c r="AG9"/>
  <c r="AG10" s="1"/>
  <c r="Y10"/>
  <c r="AK9"/>
  <c r="AK10" s="1"/>
  <c r="AI9"/>
  <c r="AI8"/>
  <c r="AA9"/>
  <c r="AA8"/>
  <c r="AD9"/>
  <c r="AD8"/>
  <c r="AF9"/>
  <c r="AF8"/>
  <c r="T10"/>
  <c r="AH9"/>
  <c r="AH8"/>
  <c r="AJ8"/>
  <c r="AJ9"/>
  <c r="X10"/>
  <c r="AL9"/>
  <c r="AL8"/>
  <c r="AE9"/>
  <c r="AE8"/>
  <c r="O10"/>
  <c r="W10"/>
  <c r="R10"/>
  <c r="V10"/>
  <c r="AE10" l="1"/>
  <c r="AJ10"/>
  <c r="AD10"/>
  <c r="AI10"/>
  <c r="AH10"/>
  <c r="AL10"/>
  <c r="AF10"/>
  <c r="AA10"/>
</calcChain>
</file>

<file path=xl/sharedStrings.xml><?xml version="1.0" encoding="utf-8"?>
<sst xmlns="http://schemas.openxmlformats.org/spreadsheetml/2006/main" count="115" uniqueCount="106">
  <si>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</si>
  <si>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</si>
  <si>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</si>
  <si>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</si>
  <si>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</si>
  <si>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</si>
  <si>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</si>
  <si>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</si>
  <si>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</si>
  <si>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</si>
  <si>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</si>
  <si>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</si>
  <si>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</si>
  <si>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</si>
  <si>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</si>
  <si>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</si>
  <si>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</si>
  <si>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</si>
  <si>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</si>
  <si>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</si>
  <si>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</si>
  <si>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</si>
  <si>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</si>
  <si>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</si>
  <si>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</si>
  <si>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</si>
  <si>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</si>
  <si>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</si>
  <si>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</si>
  <si>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</si>
  <si>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</si>
  <si>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</si>
  <si>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</si>
  <si>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</si>
  <si>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</si>
  <si>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</si>
  <si>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</si>
  <si>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</si>
  <si>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</si>
  <si>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</si>
  <si>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</si>
  <si>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</si>
  <si>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</si>
  <si>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</si>
  <si>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</si>
  <si>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</si>
  <si>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</si>
  <si>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</si>
  <si>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</si>
  <si>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</si>
  <si>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</si>
  <si>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</si>
  <si>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</si>
  <si>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</si>
  <si>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</si>
  <si>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</si>
  <si>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</si>
  <si>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</si>
  <si>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</si>
  <si>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</si>
  <si>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</si>
  <si>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</si>
  <si>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</si>
  <si>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</si>
  <si>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</si>
  <si>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</si>
  <si>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</si>
  <si>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</si>
  <si>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</si>
  <si>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</si>
  <si>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</si>
  <si>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</si>
  <si>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</si>
  <si>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</si>
  <si>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</si>
  <si>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</si>
  <si>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</si>
  <si>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</si>
  <si>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</si>
  <si>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</si>
  <si>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</si>
  <si>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</si>
  <si>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</si>
  <si>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</si>
  <si>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</si>
  <si>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</si>
  <si>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</si>
  <si>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</si>
  <si>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</si>
  <si>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</si>
  <si>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</si>
  <si>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</si>
  <si>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</si>
  <si>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</si>
  <si>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</si>
  <si>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</si>
  <si>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</si>
  <si>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</si>
  <si>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</si>
  <si>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</si>
  <si>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</si>
  <si>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</si>
  <si>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</si>
  <si>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</si>
  <si>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</si>
  <si>
    <t>DNS Tx Multiplier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</si>
</sst>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0.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4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164" fontId="0" fillId="0" borderId="0" xfId="1" applyNumberFormat="1" applyFont="1"/>
    <xf numFmtId="167" fontId="0" fillId="4" borderId="0" xfId="2" applyNumberFormat="1" applyFont="1" applyFill="1"/>
    <xf numFmtId="166" fontId="0" fillId="2" borderId="0" xfId="1" applyNumberFormat="1" applyFont="1" applyFill="1"/>
    <xf numFmtId="9" fontId="0" fillId="2" borderId="0" xfId="0" applyNumberFormat="1" applyFill="1"/>
    <xf numFmtId="166" fontId="0" fillId="0" borderId="0" xfId="0" applyNumberFormat="1"/>
    <xf numFmtId="166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5" fontId="3" fillId="0" borderId="1" xfId="50" applyNumberFormat="1" applyFill="1" applyBorder="1"/>
    <xf numFmtId="166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5" fontId="3" fillId="0" borderId="1" xfId="50" applyNumberFormat="1" applyBorder="1"/>
    <xf numFmtId="165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10" fontId="0" fillId="0" borderId="0" xfId="51" applyNumberFormat="1" applyFont="1"/>
    <xf numFmtId="0" fontId="9" fillId="0" borderId="0" xfId="50" applyFont="1"/>
    <xf numFmtId="166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10" fontId="10" fillId="0" borderId="0" xfId="51" applyNumberFormat="1" applyFont="1"/>
    <xf numFmtId="164" fontId="3" fillId="0" borderId="0" xfId="50" applyNumberFormat="1"/>
    <xf numFmtId="166" fontId="3" fillId="0" borderId="0" xfId="50" applyNumberFormat="1"/>
    <xf numFmtId="165" fontId="0" fillId="0" borderId="0" xfId="52" applyNumberFormat="1" applyFont="1"/>
    <xf numFmtId="166" fontId="0" fillId="0" borderId="0" xfId="52" applyNumberFormat="1" applyFont="1"/>
    <xf numFmtId="9" fontId="0" fillId="0" borderId="0" xfId="51" applyFont="1" applyFill="1"/>
    <xf numFmtId="166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6" fontId="0" fillId="5" borderId="0" xfId="52" applyNumberFormat="1" applyFont="1" applyFill="1"/>
    <xf numFmtId="0" fontId="0" fillId="5" borderId="0" xfId="0" applyFill="1"/>
    <xf numFmtId="166" fontId="3" fillId="5" borderId="0" xfId="50" applyNumberFormat="1" applyFill="1"/>
    <xf numFmtId="0" fontId="2" fillId="0" borderId="0" xfId="0" applyFont="1"/>
    <xf numFmtId="166" fontId="0" fillId="3" borderId="0" xfId="1" applyNumberFormat="1" applyFont="1" applyFill="1"/>
    <xf numFmtId="166" fontId="0" fillId="4" borderId="0" xfId="1" applyNumberFormat="1" applyFont="1" applyFill="1"/>
    <xf numFmtId="166" fontId="0" fillId="0" borderId="0" xfId="52" applyNumberFormat="1" applyFont="1" applyFill="1" applyAlignment="1">
      <alignment horizontal="right"/>
    </xf>
    <xf numFmtId="166" fontId="1" fillId="0" borderId="0" xfId="50" applyNumberFormat="1" applyFont="1" applyAlignment="1">
      <alignment horizontal="right"/>
    </xf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workbookViewId="0"/>
  </sheetViews>
  <sheetFormatPr defaultRowHeight="15.75"/>
  <cols>
    <col min="1" max="1" width="30.75" bestFit="1" customWidth="1"/>
    <col min="2" max="2" width="11.125" bestFit="1" customWidth="1"/>
    <col min="3" max="3" width="12.125" bestFit="1" customWidth="1"/>
    <col min="4" max="5" width="13.75" bestFit="1" customWidth="1"/>
    <col min="6" max="38" width="14.75" bestFit="1" customWidth="1"/>
  </cols>
  <sheetData>
    <row r="1" spans="1:38" s="5" customFormat="1" ht="31.5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>
      <c r="A3" s="13" t="s">
        <v>23</v>
      </c>
      <c r="B3" s="9"/>
      <c r="C3" s="9">
        <v>1782</v>
      </c>
      <c r="D3" s="9">
        <v>5349</v>
      </c>
      <c r="E3" s="9">
        <v>21375</v>
      </c>
      <c r="F3" s="9">
        <v>30874</v>
      </c>
      <c r="G3" s="9">
        <v>40373</v>
      </c>
      <c r="H3" s="9">
        <v>49870</v>
      </c>
      <c r="I3" s="9">
        <v>59367</v>
      </c>
      <c r="J3" s="9">
        <v>68862</v>
      </c>
      <c r="K3" s="9">
        <v>78358</v>
      </c>
      <c r="L3" s="9">
        <v>87854</v>
      </c>
      <c r="M3" s="9">
        <v>97350</v>
      </c>
      <c r="N3" s="9">
        <v>106846</v>
      </c>
      <c r="O3" s="9">
        <v>118792</v>
      </c>
      <c r="P3" s="9">
        <v>130738</v>
      </c>
      <c r="Q3" s="9">
        <v>142684</v>
      </c>
      <c r="R3" s="9">
        <v>149407</v>
      </c>
      <c r="S3" s="9">
        <v>156130</v>
      </c>
      <c r="T3" s="9">
        <v>162852</v>
      </c>
      <c r="U3" s="9">
        <v>169574</v>
      </c>
      <c r="V3" s="9">
        <v>176294</v>
      </c>
      <c r="W3" s="9">
        <v>183013.4</v>
      </c>
      <c r="X3" s="9">
        <v>189732.8</v>
      </c>
      <c r="Y3" s="9">
        <v>196452.19999999998</v>
      </c>
      <c r="Z3" s="9">
        <v>203171.59999999998</v>
      </c>
      <c r="AA3" s="9">
        <v>209150.99999999997</v>
      </c>
      <c r="AB3" s="9">
        <v>214880.79999999996</v>
      </c>
      <c r="AC3" s="9">
        <v>216622.44999999995</v>
      </c>
      <c r="AD3" s="9">
        <v>221312.84999999995</v>
      </c>
      <c r="AE3" s="9">
        <v>226003.24999999994</v>
      </c>
      <c r="AF3" s="9">
        <v>230694.24999999994</v>
      </c>
      <c r="AG3" s="9">
        <v>235385.24999999994</v>
      </c>
      <c r="AH3" s="9">
        <v>240076.84999999995</v>
      </c>
      <c r="AI3" s="9">
        <v>244768.28999999995</v>
      </c>
      <c r="AJ3" s="9">
        <v>249459.72999999995</v>
      </c>
      <c r="AK3" s="9">
        <v>254149.16999999998</v>
      </c>
      <c r="AL3" s="9">
        <v>258838.61</v>
      </c>
    </row>
    <row r="5" spans="1:38">
      <c r="A5" t="s">
        <v>16</v>
      </c>
      <c r="B5" s="2">
        <f>ROUNDUP(B3*'Reference Data'!$B$2,0)</f>
        <v>0</v>
      </c>
      <c r="C5" s="2">
        <f>ROUNDUP(C3*'Reference Data'!$B$2,0)</f>
        <v>6701</v>
      </c>
      <c r="D5" s="2">
        <f>ROUNDUP(D3*'Reference Data'!$B$2,0)</f>
        <v>20113</v>
      </c>
      <c r="E5" s="2">
        <f>ROUNDUP(E3*'Reference Data'!$B$2,0)</f>
        <v>80370</v>
      </c>
      <c r="F5" s="2">
        <f>ROUNDUP(F3*'Reference Data'!$B$2,0)</f>
        <v>116087</v>
      </c>
      <c r="G5" s="2">
        <f>ROUNDUP(G3*'Reference Data'!$B$2,0)</f>
        <v>151803</v>
      </c>
      <c r="H5" s="2">
        <f>ROUNDUP(H3*'Reference Data'!$B$2,0)</f>
        <v>187512</v>
      </c>
      <c r="I5" s="2">
        <f>ROUNDUP(I3*'Reference Data'!$B$2,0)</f>
        <v>223220</v>
      </c>
      <c r="J5" s="2">
        <f>ROUNDUP(J3*'Reference Data'!$B$2,0)</f>
        <v>258922</v>
      </c>
      <c r="K5" s="2">
        <f>ROUNDUP(K3*'Reference Data'!$B$2,0)</f>
        <v>294627</v>
      </c>
      <c r="L5" s="2">
        <f>ROUNDUP(L3*'Reference Data'!$B$2,0)</f>
        <v>330332</v>
      </c>
      <c r="M5" s="2">
        <f>ROUNDUP(M3*'Reference Data'!$B$2,0)</f>
        <v>366036</v>
      </c>
      <c r="N5" s="2">
        <f>ROUNDUP(N3*'Reference Data'!$B$2,0)</f>
        <v>401741</v>
      </c>
      <c r="O5" s="2">
        <f>ROUNDUP(O3*'Reference Data'!$B$2,0)</f>
        <v>446658</v>
      </c>
      <c r="P5" s="2">
        <f>ROUNDUP(P3*'Reference Data'!$B$2,0)</f>
        <v>491575</v>
      </c>
      <c r="Q5" s="2">
        <f>ROUNDUP(Q3*'Reference Data'!$B$2,0)</f>
        <v>536492</v>
      </c>
      <c r="R5" s="2">
        <f>ROUNDUP(R3*'Reference Data'!$B$2,0)</f>
        <v>561771</v>
      </c>
      <c r="S5" s="2">
        <f>ROUNDUP(S3*'Reference Data'!$B$2,0)</f>
        <v>587049</v>
      </c>
      <c r="T5" s="2">
        <f>ROUNDUP(T3*'Reference Data'!$B$2,0)</f>
        <v>612324</v>
      </c>
      <c r="U5" s="2">
        <f>ROUNDUP(U3*'Reference Data'!$B$2,0)</f>
        <v>637599</v>
      </c>
      <c r="V5" s="2">
        <f>ROUNDUP(V3*'Reference Data'!$B$2,0)</f>
        <v>662866</v>
      </c>
      <c r="W5" s="2">
        <f>ROUNDUP(W3*'Reference Data'!$B$2,0)</f>
        <v>688131</v>
      </c>
      <c r="X5" s="2">
        <f>ROUNDUP(X3*'Reference Data'!$B$2,0)</f>
        <v>713396</v>
      </c>
      <c r="Y5" s="2">
        <f>ROUNDUP(Y3*'Reference Data'!$B$2,0)</f>
        <v>738661</v>
      </c>
      <c r="Z5" s="2">
        <f>ROUNDUP(Z3*'Reference Data'!$B$2,0)</f>
        <v>763926</v>
      </c>
      <c r="AA5" s="2">
        <f>ROUNDUP(AA3*'Reference Data'!$B$2,0)</f>
        <v>786408</v>
      </c>
      <c r="AB5" s="2">
        <f>ROUNDUP(AB3*'Reference Data'!$B$2,0)</f>
        <v>807952</v>
      </c>
      <c r="AC5" s="2">
        <f>ROUNDUP(AC3*'Reference Data'!$B$2,0)</f>
        <v>814501</v>
      </c>
      <c r="AD5" s="2">
        <f>ROUNDUP(AD3*'Reference Data'!$B$2,0)</f>
        <v>832137</v>
      </c>
      <c r="AE5" s="2">
        <f>ROUNDUP(AE3*'Reference Data'!$B$2,0)</f>
        <v>849773</v>
      </c>
      <c r="AF5" s="2">
        <f>ROUNDUP(AF3*'Reference Data'!$B$2,0)</f>
        <v>867411</v>
      </c>
      <c r="AG5" s="2">
        <f>ROUNDUP(AG3*'Reference Data'!$B$2,0)</f>
        <v>885049</v>
      </c>
      <c r="AH5" s="2">
        <f>ROUNDUP(AH3*'Reference Data'!$B$2,0)</f>
        <v>902689</v>
      </c>
      <c r="AI5" s="2">
        <f>ROUNDUP(AI3*'Reference Data'!$B$2,0)</f>
        <v>920329</v>
      </c>
      <c r="AJ5" s="2">
        <f>ROUNDUP(AJ3*'Reference Data'!$B$2,0)</f>
        <v>937969</v>
      </c>
      <c r="AK5" s="2">
        <f>ROUNDUP(AK3*'Reference Data'!$B$2,0)</f>
        <v>955601</v>
      </c>
      <c r="AL5" s="2">
        <f>ROUNDUP(AL3*'Reference Data'!$B$2,0)</f>
        <v>973234</v>
      </c>
    </row>
    <row r="6" spans="1:38">
      <c r="A6" t="s">
        <v>17</v>
      </c>
      <c r="B6" s="2">
        <f>ROUNDUP(B3*'Reference Data'!$B$1,0)</f>
        <v>0</v>
      </c>
      <c r="C6" s="2">
        <f>ROUNDUP(C3*'Reference Data'!$B$1,0)</f>
        <v>4063</v>
      </c>
      <c r="D6" s="2">
        <f>ROUNDUP(D3*'Reference Data'!$B$1,0)</f>
        <v>12196</v>
      </c>
      <c r="E6" s="2">
        <f>ROUNDUP(E3*'Reference Data'!$B$1,0)</f>
        <v>48735</v>
      </c>
      <c r="F6" s="2">
        <f>ROUNDUP(F3*'Reference Data'!$B$1,0)</f>
        <v>70393</v>
      </c>
      <c r="G6" s="2">
        <f>ROUNDUP(G3*'Reference Data'!$B$1,0)</f>
        <v>92051</v>
      </c>
      <c r="H6" s="2">
        <f>ROUNDUP(H3*'Reference Data'!$B$1,0)</f>
        <v>113704</v>
      </c>
      <c r="I6" s="2">
        <f>ROUNDUP(I3*'Reference Data'!$B$1,0)</f>
        <v>135357</v>
      </c>
      <c r="J6" s="2">
        <f>ROUNDUP(J3*'Reference Data'!$B$1,0)</f>
        <v>157006</v>
      </c>
      <c r="K6" s="2">
        <f>ROUNDUP(K3*'Reference Data'!$B$1,0)</f>
        <v>178657</v>
      </c>
      <c r="L6" s="2">
        <f>ROUNDUP(L3*'Reference Data'!$B$1,0)</f>
        <v>200308</v>
      </c>
      <c r="M6" s="2">
        <f>ROUNDUP(M3*'Reference Data'!$B$1,0)</f>
        <v>221958</v>
      </c>
      <c r="N6" s="2">
        <f>ROUNDUP(N3*'Reference Data'!$B$1,0)</f>
        <v>243609</v>
      </c>
      <c r="O6" s="2">
        <f>ROUNDUP(O3*'Reference Data'!$B$1,0)</f>
        <v>270846</v>
      </c>
      <c r="P6" s="2">
        <f>ROUNDUP(P3*'Reference Data'!$B$1,0)</f>
        <v>298083</v>
      </c>
      <c r="Q6" s="2">
        <f>ROUNDUP(Q3*'Reference Data'!$B$1,0)</f>
        <v>325320</v>
      </c>
      <c r="R6" s="2">
        <f>ROUNDUP(R3*'Reference Data'!$B$1,0)</f>
        <v>340648</v>
      </c>
      <c r="S6" s="2">
        <f>ROUNDUP(S3*'Reference Data'!$B$1,0)</f>
        <v>355977</v>
      </c>
      <c r="T6" s="2">
        <f>ROUNDUP(T3*'Reference Data'!$B$1,0)</f>
        <v>371303</v>
      </c>
      <c r="U6" s="2">
        <f>ROUNDUP(U3*'Reference Data'!$B$1,0)</f>
        <v>386629</v>
      </c>
      <c r="V6" s="2">
        <f>ROUNDUP(V3*'Reference Data'!$B$1,0)</f>
        <v>401951</v>
      </c>
      <c r="W6" s="2">
        <f>ROUNDUP(W3*'Reference Data'!$B$1,0)</f>
        <v>417271</v>
      </c>
      <c r="X6" s="2">
        <f>ROUNDUP(X3*'Reference Data'!$B$1,0)</f>
        <v>432591</v>
      </c>
      <c r="Y6" s="2">
        <f>ROUNDUP(Y3*'Reference Data'!$B$1,0)</f>
        <v>447912</v>
      </c>
      <c r="Z6" s="2">
        <f>ROUNDUP(Z3*'Reference Data'!$B$1,0)</f>
        <v>463232</v>
      </c>
      <c r="AA6" s="2">
        <f>ROUNDUP(AA3*'Reference Data'!$B$1,0)</f>
        <v>476865</v>
      </c>
      <c r="AB6" s="2">
        <f>ROUNDUP(AB3*'Reference Data'!$B$1,0)</f>
        <v>489929</v>
      </c>
      <c r="AC6" s="2">
        <f>ROUNDUP(AC3*'Reference Data'!$B$1,0)</f>
        <v>493900</v>
      </c>
      <c r="AD6" s="2">
        <f>ROUNDUP(AD3*'Reference Data'!$B$1,0)</f>
        <v>504594</v>
      </c>
      <c r="AE6" s="2">
        <f>ROUNDUP(AE3*'Reference Data'!$B$1,0)</f>
        <v>515288</v>
      </c>
      <c r="AF6" s="2">
        <f>ROUNDUP(AF3*'Reference Data'!$B$1,0)</f>
        <v>525983</v>
      </c>
      <c r="AG6" s="2">
        <f>ROUNDUP(AG3*'Reference Data'!$B$1,0)</f>
        <v>536679</v>
      </c>
      <c r="AH6" s="2">
        <f>ROUNDUP(AH3*'Reference Data'!$B$1,0)</f>
        <v>547376</v>
      </c>
      <c r="AI6" s="2">
        <f>ROUNDUP(AI3*'Reference Data'!$B$1,0)</f>
        <v>558072</v>
      </c>
      <c r="AJ6" s="2">
        <f>ROUNDUP(AJ3*'Reference Data'!$B$1,0)</f>
        <v>568769</v>
      </c>
      <c r="AK6" s="2">
        <f>ROUNDUP(AK3*'Reference Data'!$B$1,0)</f>
        <v>579461</v>
      </c>
      <c r="AL6" s="2">
        <f>ROUNDUP(AL3*'Reference Data'!$B$1,0)</f>
        <v>590153</v>
      </c>
    </row>
    <row r="7" spans="1:38" hidden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idden="1">
      <c r="A8" t="s">
        <v>92</v>
      </c>
      <c r="B8" s="12">
        <f>B3</f>
        <v>0</v>
      </c>
      <c r="C8" s="12">
        <f>C3-B3</f>
        <v>1782</v>
      </c>
      <c r="D8" s="12">
        <f t="shared" ref="D8:N8" si="0">D3-C3</f>
        <v>3567</v>
      </c>
      <c r="E8" s="12">
        <f t="shared" si="0"/>
        <v>16026</v>
      </c>
      <c r="F8" s="12">
        <f t="shared" si="0"/>
        <v>9499</v>
      </c>
      <c r="G8" s="12">
        <f t="shared" si="0"/>
        <v>9499</v>
      </c>
      <c r="H8" s="12">
        <f t="shared" si="0"/>
        <v>9497</v>
      </c>
      <c r="I8" s="12">
        <f t="shared" si="0"/>
        <v>9497</v>
      </c>
      <c r="J8" s="12">
        <f t="shared" si="0"/>
        <v>9495</v>
      </c>
      <c r="K8" s="12">
        <f t="shared" si="0"/>
        <v>9496</v>
      </c>
      <c r="L8" s="12">
        <f t="shared" si="0"/>
        <v>9496</v>
      </c>
      <c r="M8" s="12">
        <f t="shared" si="0"/>
        <v>9496</v>
      </c>
      <c r="N8" s="12">
        <f t="shared" si="0"/>
        <v>9496</v>
      </c>
      <c r="O8" s="12">
        <f>((B8+C8)*(1-$B$24))+(O3-N3)</f>
        <v>13728</v>
      </c>
      <c r="P8" s="12">
        <f>(D8*(1-$B$24))+(P3-O3)</f>
        <v>15513</v>
      </c>
      <c r="Q8" s="12">
        <f t="shared" ref="Q8:Z8" si="1">(E8*(1-$B$24))+(Q3-P3)</f>
        <v>27972</v>
      </c>
      <c r="R8" s="12">
        <f t="shared" si="1"/>
        <v>16222</v>
      </c>
      <c r="S8" s="12">
        <f t="shared" si="1"/>
        <v>16222</v>
      </c>
      <c r="T8" s="12">
        <f t="shared" si="1"/>
        <v>16219</v>
      </c>
      <c r="U8" s="12">
        <f t="shared" si="1"/>
        <v>16219</v>
      </c>
      <c r="V8" s="12">
        <f t="shared" si="1"/>
        <v>16215</v>
      </c>
      <c r="W8" s="12">
        <f t="shared" si="1"/>
        <v>16215.399999999994</v>
      </c>
      <c r="X8" s="12">
        <f t="shared" si="1"/>
        <v>16215.399999999994</v>
      </c>
      <c r="Y8" s="12">
        <f t="shared" si="1"/>
        <v>16215.399999999994</v>
      </c>
      <c r="Z8" s="12">
        <f t="shared" si="1"/>
        <v>16215.399999999994</v>
      </c>
      <c r="AA8" s="12">
        <f>((O8+O9)*(1-$B$24))+(AA3-Z3)</f>
        <v>19707.399999999994</v>
      </c>
      <c r="AB8" s="12">
        <f t="shared" ref="AB8:AL8" si="2">((P8+P9)*(1-$B$24))+(AB3-AA3)</f>
        <v>21242.799999999988</v>
      </c>
      <c r="AC8" s="12">
        <f t="shared" si="2"/>
        <v>29713.649999999994</v>
      </c>
      <c r="AD8" s="12">
        <f t="shared" si="2"/>
        <v>20912.399999999994</v>
      </c>
      <c r="AE8" s="12">
        <f t="shared" si="2"/>
        <v>20912.399999999994</v>
      </c>
      <c r="AF8" s="12">
        <f t="shared" si="2"/>
        <v>20910</v>
      </c>
      <c r="AG8" s="12">
        <f t="shared" si="2"/>
        <v>20910</v>
      </c>
      <c r="AH8" s="12">
        <f t="shared" si="2"/>
        <v>20906.600000000006</v>
      </c>
      <c r="AI8" s="12">
        <f t="shared" si="2"/>
        <v>20906.839999999997</v>
      </c>
      <c r="AJ8" s="12">
        <f t="shared" si="2"/>
        <v>20906.839999999997</v>
      </c>
      <c r="AK8" s="12">
        <f t="shared" si="2"/>
        <v>20904.840000000026</v>
      </c>
      <c r="AL8" s="12">
        <f t="shared" si="2"/>
        <v>20904.839999999997</v>
      </c>
    </row>
    <row r="9" spans="1:38" hidden="1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0</v>
      </c>
      <c r="P9" s="12">
        <f>D8*$B$24</f>
        <v>0</v>
      </c>
      <c r="Q9" s="12">
        <f t="shared" ref="Q9:Z9" si="3">E8*$B$24</f>
        <v>0</v>
      </c>
      <c r="R9" s="12">
        <f t="shared" si="3"/>
        <v>0</v>
      </c>
      <c r="S9" s="12">
        <f t="shared" si="3"/>
        <v>0</v>
      </c>
      <c r="T9" s="12">
        <f t="shared" si="3"/>
        <v>0</v>
      </c>
      <c r="U9" s="12">
        <f t="shared" si="3"/>
        <v>0</v>
      </c>
      <c r="V9" s="12">
        <f t="shared" si="3"/>
        <v>0</v>
      </c>
      <c r="W9" s="12">
        <f t="shared" si="3"/>
        <v>0</v>
      </c>
      <c r="X9" s="12">
        <f t="shared" si="3"/>
        <v>0</v>
      </c>
      <c r="Y9" s="12">
        <f t="shared" si="3"/>
        <v>0</v>
      </c>
      <c r="Z9" s="12">
        <f t="shared" si="3"/>
        <v>0</v>
      </c>
      <c r="AA9" s="12">
        <f>(O8+O9)*$B$24</f>
        <v>0</v>
      </c>
      <c r="AB9" s="12">
        <f t="shared" ref="AB9:AL9" si="4">(P8+P9)*$B$24</f>
        <v>0</v>
      </c>
      <c r="AC9" s="12">
        <f t="shared" si="4"/>
        <v>0</v>
      </c>
      <c r="AD9" s="12">
        <f t="shared" si="4"/>
        <v>0</v>
      </c>
      <c r="AE9" s="12">
        <f t="shared" si="4"/>
        <v>0</v>
      </c>
      <c r="AF9" s="12">
        <f t="shared" si="4"/>
        <v>0</v>
      </c>
      <c r="AG9" s="12">
        <f t="shared" si="4"/>
        <v>0</v>
      </c>
      <c r="AH9" s="12">
        <f t="shared" si="4"/>
        <v>0</v>
      </c>
      <c r="AI9" s="12">
        <f t="shared" si="4"/>
        <v>0</v>
      </c>
      <c r="AJ9" s="12">
        <f t="shared" si="4"/>
        <v>0</v>
      </c>
      <c r="AK9" s="12">
        <f t="shared" si="4"/>
        <v>0</v>
      </c>
      <c r="AL9" s="12">
        <f t="shared" si="4"/>
        <v>0</v>
      </c>
    </row>
    <row r="10" spans="1:38" hidden="1">
      <c r="A10" t="s">
        <v>19</v>
      </c>
      <c r="B10" s="2">
        <f>B12-SUM(B8:B9)</f>
        <v>0</v>
      </c>
      <c r="C10" s="2">
        <f>C12-SUM(C8:C9)</f>
        <v>122958</v>
      </c>
      <c r="D10" s="2">
        <f t="shared" ref="D10:Z10" si="5">D12-SUM(D8:D9)</f>
        <v>370863</v>
      </c>
      <c r="E10" s="2">
        <f t="shared" si="5"/>
        <v>1480224</v>
      </c>
      <c r="F10" s="2">
        <f t="shared" si="5"/>
        <v>2151681</v>
      </c>
      <c r="G10" s="2">
        <f t="shared" si="5"/>
        <v>2816611</v>
      </c>
      <c r="H10" s="2">
        <f t="shared" si="5"/>
        <v>3481403</v>
      </c>
      <c r="I10" s="2">
        <f t="shared" si="5"/>
        <v>4146193</v>
      </c>
      <c r="J10" s="2">
        <f t="shared" si="5"/>
        <v>4810845</v>
      </c>
      <c r="K10" s="2">
        <f t="shared" si="5"/>
        <v>5475564</v>
      </c>
      <c r="L10" s="2">
        <f t="shared" si="5"/>
        <v>6140284</v>
      </c>
      <c r="M10" s="2">
        <f t="shared" si="5"/>
        <v>6805004</v>
      </c>
      <c r="N10" s="2">
        <f t="shared" si="5"/>
        <v>7469724</v>
      </c>
      <c r="O10" s="2">
        <f t="shared" si="5"/>
        <v>8301712</v>
      </c>
      <c r="P10" s="2">
        <f t="shared" si="5"/>
        <v>9136147</v>
      </c>
      <c r="Q10" s="2">
        <f t="shared" si="5"/>
        <v>9959908</v>
      </c>
      <c r="R10" s="2">
        <f t="shared" si="5"/>
        <v>10442268</v>
      </c>
      <c r="S10" s="2">
        <f t="shared" si="5"/>
        <v>10912878</v>
      </c>
      <c r="T10" s="2">
        <f t="shared" si="5"/>
        <v>11383421</v>
      </c>
      <c r="U10" s="2">
        <f t="shared" si="5"/>
        <v>11853961</v>
      </c>
      <c r="V10" s="2">
        <f t="shared" si="5"/>
        <v>12324365</v>
      </c>
      <c r="W10" s="2">
        <f t="shared" si="5"/>
        <v>12794722.6</v>
      </c>
      <c r="X10" s="2">
        <f t="shared" si="5"/>
        <v>13265080.6</v>
      </c>
      <c r="Y10" s="2">
        <f t="shared" si="5"/>
        <v>13735438.6</v>
      </c>
      <c r="Z10" s="2">
        <f t="shared" si="5"/>
        <v>14205796.6</v>
      </c>
      <c r="AA10" s="2">
        <f t="shared" ref="AA10:AL10" si="6">AA12-SUM(AA8:AA9)</f>
        <v>14620862.6</v>
      </c>
      <c r="AB10" s="2">
        <f t="shared" si="6"/>
        <v>15020413.199999999</v>
      </c>
      <c r="AC10" s="2">
        <f t="shared" si="6"/>
        <v>15133858.35</v>
      </c>
      <c r="AD10" s="2">
        <f t="shared" si="6"/>
        <v>15470987.6</v>
      </c>
      <c r="AE10" s="2">
        <f t="shared" si="6"/>
        <v>15799315.6</v>
      </c>
      <c r="AF10" s="2">
        <f t="shared" si="6"/>
        <v>16127688</v>
      </c>
      <c r="AG10" s="2">
        <f t="shared" si="6"/>
        <v>16456058</v>
      </c>
      <c r="AH10" s="2">
        <f t="shared" si="6"/>
        <v>16784473.399999999</v>
      </c>
      <c r="AI10" s="2">
        <f t="shared" si="6"/>
        <v>17112874.16</v>
      </c>
      <c r="AJ10" s="2">
        <f t="shared" si="6"/>
        <v>17441275.16</v>
      </c>
      <c r="AK10" s="2">
        <f t="shared" si="6"/>
        <v>17769537.16</v>
      </c>
      <c r="AL10" s="2">
        <f t="shared" si="6"/>
        <v>18097798.16</v>
      </c>
    </row>
    <row r="11" spans="1:3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t="s">
        <v>18</v>
      </c>
      <c r="B12" s="2">
        <f>ROUNDUP(B3*'Reference Data'!$B$3,0)</f>
        <v>0</v>
      </c>
      <c r="C12" s="2">
        <f>ROUNDUP(C3*'Reference Data'!$B$3,0)</f>
        <v>124740</v>
      </c>
      <c r="D12" s="2">
        <f>ROUNDUP(D3*'Reference Data'!$B$3,0)</f>
        <v>374430</v>
      </c>
      <c r="E12" s="2">
        <f>ROUNDUP(E3*'Reference Data'!$B$3,0)</f>
        <v>1496250</v>
      </c>
      <c r="F12" s="2">
        <f>ROUNDUP(F3*'Reference Data'!$B$3,0)</f>
        <v>2161180</v>
      </c>
      <c r="G12" s="2">
        <f>ROUNDUP(G3*'Reference Data'!$B$3,0)</f>
        <v>2826110</v>
      </c>
      <c r="H12" s="2">
        <f>ROUNDUP(H3*'Reference Data'!$B$3,0)</f>
        <v>3490900</v>
      </c>
      <c r="I12" s="2">
        <f>ROUNDUP(I3*'Reference Data'!$B$3,0)</f>
        <v>4155690</v>
      </c>
      <c r="J12" s="2">
        <f>ROUNDUP(J3*'Reference Data'!$B$3,0)</f>
        <v>4820340</v>
      </c>
      <c r="K12" s="2">
        <f>ROUNDUP(K3*'Reference Data'!$B$3,0)</f>
        <v>5485060</v>
      </c>
      <c r="L12" s="2">
        <f>ROUNDUP(L3*'Reference Data'!$B$3,0)</f>
        <v>6149780</v>
      </c>
      <c r="M12" s="2">
        <f>ROUNDUP(M3*'Reference Data'!$B$3,0)</f>
        <v>6814500</v>
      </c>
      <c r="N12" s="2">
        <f>ROUNDUP(N3*'Reference Data'!$B$3,0)</f>
        <v>7479220</v>
      </c>
      <c r="O12" s="2">
        <f>ROUNDUP(O3*'Reference Data'!$B$3,0)</f>
        <v>8315440</v>
      </c>
      <c r="P12" s="2">
        <f>ROUNDUP(P3*'Reference Data'!$B$3,0)</f>
        <v>9151660</v>
      </c>
      <c r="Q12" s="2">
        <f>ROUNDUP(Q3*'Reference Data'!$B$3,0)</f>
        <v>9987880</v>
      </c>
      <c r="R12" s="2">
        <f>ROUNDUP(R3*'Reference Data'!$B$3,0)</f>
        <v>10458490</v>
      </c>
      <c r="S12" s="2">
        <f>ROUNDUP(S3*'Reference Data'!$B$3,0)</f>
        <v>10929100</v>
      </c>
      <c r="T12" s="2">
        <f>ROUNDUP(T3*'Reference Data'!$B$3,0)</f>
        <v>11399640</v>
      </c>
      <c r="U12" s="2">
        <f>ROUNDUP(U3*'Reference Data'!$B$3,0)</f>
        <v>11870180</v>
      </c>
      <c r="V12" s="2">
        <f>ROUNDUP(V3*'Reference Data'!$B$3,0)</f>
        <v>12340580</v>
      </c>
      <c r="W12" s="2">
        <f>ROUNDUP(W3*'Reference Data'!$B$3,0)</f>
        <v>12810938</v>
      </c>
      <c r="X12" s="2">
        <f>ROUNDUP(X3*'Reference Data'!$B$3,0)</f>
        <v>13281296</v>
      </c>
      <c r="Y12" s="2">
        <f>ROUNDUP(Y3*'Reference Data'!$B$3,0)</f>
        <v>13751654</v>
      </c>
      <c r="Z12" s="2">
        <f>ROUNDUP(Z3*'Reference Data'!$B$3,0)</f>
        <v>14222012</v>
      </c>
      <c r="AA12" s="2">
        <f>ROUNDUP(AA3*'Reference Data'!$B$3,0)</f>
        <v>14640570</v>
      </c>
      <c r="AB12" s="2">
        <f>ROUNDUP(AB3*'Reference Data'!$B$3,0)</f>
        <v>15041656</v>
      </c>
      <c r="AC12" s="2">
        <f>ROUNDUP(AC3*'Reference Data'!$B$3,0)</f>
        <v>15163572</v>
      </c>
      <c r="AD12" s="2">
        <f>ROUNDUP(AD3*'Reference Data'!$B$3,0)</f>
        <v>15491900</v>
      </c>
      <c r="AE12" s="2">
        <f>ROUNDUP(AE3*'Reference Data'!$B$3,0)</f>
        <v>15820228</v>
      </c>
      <c r="AF12" s="2">
        <f>ROUNDUP(AF3*'Reference Data'!$B$3,0)</f>
        <v>16148598</v>
      </c>
      <c r="AG12" s="2">
        <f>ROUNDUP(AG3*'Reference Data'!$B$3,0)</f>
        <v>16476968</v>
      </c>
      <c r="AH12" s="2">
        <f>ROUNDUP(AH3*'Reference Data'!$B$3,0)</f>
        <v>16805380</v>
      </c>
      <c r="AI12" s="2">
        <f>ROUNDUP(AI3*'Reference Data'!$B$3,0)</f>
        <v>17133781</v>
      </c>
      <c r="AJ12" s="2">
        <f>ROUNDUP(AJ3*'Reference Data'!$B$3,0)</f>
        <v>17462182</v>
      </c>
      <c r="AK12" s="2">
        <f>ROUNDUP(AK3*'Reference Data'!$B$3,0)</f>
        <v>17790442</v>
      </c>
      <c r="AL12" s="2">
        <f>ROUNDUP(AL3*'Reference Data'!$B$3,0)</f>
        <v>18118703</v>
      </c>
    </row>
    <row r="13" spans="1:38">
      <c r="A13" t="s">
        <v>10</v>
      </c>
      <c r="B13" s="1">
        <f>(B12*'Reference Data'!$B$8*'Reference Data'!$B$9)/(5*60)</f>
        <v>0</v>
      </c>
      <c r="C13" s="1">
        <f>(C12*'Reference Data'!$B$8*'Reference Data'!$B$9)/(5*60)</f>
        <v>1.2474000000000001</v>
      </c>
      <c r="D13" s="1">
        <f>(D12*'Reference Data'!$B$8*'Reference Data'!$B$9)/(5*60)</f>
        <v>3.7443</v>
      </c>
      <c r="E13" s="1">
        <f>(E12*'Reference Data'!$B$8*'Reference Data'!$B$9)/(5*60)</f>
        <v>14.9625</v>
      </c>
      <c r="F13" s="1">
        <f>(F12*'Reference Data'!$B$8*'Reference Data'!$B$9)/(5*60)</f>
        <v>21.611799999999999</v>
      </c>
      <c r="G13" s="1">
        <f>(G12*'Reference Data'!$B$8*'Reference Data'!$B$9)/(5*60)</f>
        <v>28.261099999999999</v>
      </c>
      <c r="H13" s="1">
        <f>(H12*'Reference Data'!$B$8*'Reference Data'!$B$9)/(5*60)</f>
        <v>34.908999999999999</v>
      </c>
      <c r="I13" s="1">
        <f>(I12*'Reference Data'!$B$8*'Reference Data'!$B$9)/(5*60)</f>
        <v>41.556899999999999</v>
      </c>
      <c r="J13" s="1">
        <f>(J12*'Reference Data'!$B$8*'Reference Data'!$B$9)/(5*60)</f>
        <v>48.203399999999995</v>
      </c>
      <c r="K13" s="1">
        <f>(K12*'Reference Data'!$B$8*'Reference Data'!$B$9)/(5*60)</f>
        <v>54.8506</v>
      </c>
      <c r="L13" s="1">
        <f>(L12*'Reference Data'!$B$8*'Reference Data'!$B$9)/(5*60)</f>
        <v>61.497799999999998</v>
      </c>
      <c r="M13" s="1">
        <f>(M12*'Reference Data'!$B$8*'Reference Data'!$B$9)/(5*60)</f>
        <v>68.144999999999996</v>
      </c>
      <c r="N13" s="1">
        <f>(N12*'Reference Data'!$B$8*'Reference Data'!$B$9)/(5*60)</f>
        <v>74.792200000000008</v>
      </c>
      <c r="O13" s="1">
        <f>(O12*'Reference Data'!$B$8*'Reference Data'!$B$9)/(5*60)</f>
        <v>83.154399999999995</v>
      </c>
      <c r="P13" s="1">
        <f>(P12*'Reference Data'!$B$8*'Reference Data'!$B$9)/(5*60)</f>
        <v>91.516599999999997</v>
      </c>
      <c r="Q13" s="1">
        <f>(Q12*'Reference Data'!$B$8*'Reference Data'!$B$9)/(5*60)</f>
        <v>99.878799999999998</v>
      </c>
      <c r="R13" s="1">
        <f>(R12*'Reference Data'!$B$8*'Reference Data'!$B$9)/(5*60)</f>
        <v>104.5849</v>
      </c>
      <c r="S13" s="1">
        <f>(S12*'Reference Data'!$B$8*'Reference Data'!$B$9)/(5*60)</f>
        <v>109.29100000000001</v>
      </c>
      <c r="T13" s="1">
        <f>(T12*'Reference Data'!$B$8*'Reference Data'!$B$9)/(5*60)</f>
        <v>113.99640000000002</v>
      </c>
      <c r="U13" s="1">
        <f>(U12*'Reference Data'!$B$8*'Reference Data'!$B$9)/(5*60)</f>
        <v>118.70180000000001</v>
      </c>
      <c r="V13" s="1">
        <f>(V12*'Reference Data'!$B$8*'Reference Data'!$B$9)/(5*60)</f>
        <v>123.4058</v>
      </c>
      <c r="W13" s="1">
        <f>(W12*'Reference Data'!$B$8*'Reference Data'!$B$9)/(5*60)</f>
        <v>128.10938000000002</v>
      </c>
      <c r="X13" s="1">
        <f>(X12*'Reference Data'!$B$8*'Reference Data'!$B$9)/(5*60)</f>
        <v>132.81296000000003</v>
      </c>
      <c r="Y13" s="1">
        <f>(Y12*'Reference Data'!$B$8*'Reference Data'!$B$9)/(5*60)</f>
        <v>137.51653999999999</v>
      </c>
      <c r="Z13" s="1">
        <f>(Z12*'Reference Data'!$B$8*'Reference Data'!$B$9)/(5*60)</f>
        <v>142.22012000000001</v>
      </c>
      <c r="AA13" s="1">
        <f>(AA12*'Reference Data'!$B$8*'Reference Data'!$B$9)/(5*60)</f>
        <v>146.4057</v>
      </c>
      <c r="AB13" s="1">
        <f>(AB12*'Reference Data'!$B$8*'Reference Data'!$B$9)/(5*60)</f>
        <v>150.41656</v>
      </c>
      <c r="AC13" s="1">
        <f>(AC12*'Reference Data'!$B$8*'Reference Data'!$B$9)/(5*60)</f>
        <v>151.63571999999999</v>
      </c>
      <c r="AD13" s="1">
        <f>(AD12*'Reference Data'!$B$8*'Reference Data'!$B$9)/(5*60)</f>
        <v>154.91900000000001</v>
      </c>
      <c r="AE13" s="1">
        <f>(AE12*'Reference Data'!$B$8*'Reference Data'!$B$9)/(5*60)</f>
        <v>158.20228</v>
      </c>
      <c r="AF13" s="1">
        <f>(AF12*'Reference Data'!$B$8*'Reference Data'!$B$9)/(5*60)</f>
        <v>161.48598000000001</v>
      </c>
      <c r="AG13" s="1">
        <f>(AG12*'Reference Data'!$B$8*'Reference Data'!$B$9)/(5*60)</f>
        <v>164.76967999999999</v>
      </c>
      <c r="AH13" s="1">
        <f>(AH12*'Reference Data'!$B$8*'Reference Data'!$B$9)/(5*60)</f>
        <v>168.0538</v>
      </c>
      <c r="AI13" s="1">
        <f>(AI12*'Reference Data'!$B$8*'Reference Data'!$B$9)/(5*60)</f>
        <v>171.33780999999999</v>
      </c>
      <c r="AJ13" s="1">
        <f>(AJ12*'Reference Data'!$B$8*'Reference Data'!$B$9)/(5*60)</f>
        <v>174.62182000000001</v>
      </c>
      <c r="AK13" s="1">
        <f>(AK12*'Reference Data'!$B$8*'Reference Data'!$B$9)/(5*60)</f>
        <v>177.90442000000002</v>
      </c>
      <c r="AL13" s="1">
        <f>(AL12*'Reference Data'!$B$8*'Reference Data'!$B$9)/(5*60)</f>
        <v>181.18702999999999</v>
      </c>
    </row>
    <row r="14" spans="1:38">
      <c r="A14" t="s">
        <v>11</v>
      </c>
      <c r="B14" s="1">
        <f>B12/(30*24*60*60)</f>
        <v>0</v>
      </c>
      <c r="C14" s="1">
        <f>C12/(30*24*60*60)</f>
        <v>4.8125000000000001E-2</v>
      </c>
      <c r="D14" s="1">
        <f t="shared" ref="D14:Z14" si="7">D12/(30*24*60*60)</f>
        <v>0.14445601851851853</v>
      </c>
      <c r="E14" s="1">
        <f t="shared" si="7"/>
        <v>0.57725694444444442</v>
      </c>
      <c r="F14" s="1">
        <f t="shared" si="7"/>
        <v>0.8337885802469136</v>
      </c>
      <c r="G14" s="1">
        <f t="shared" si="7"/>
        <v>1.0903202160493828</v>
      </c>
      <c r="H14" s="1">
        <f t="shared" si="7"/>
        <v>1.3467978395061728</v>
      </c>
      <c r="I14" s="1">
        <f t="shared" si="7"/>
        <v>1.6032754629629629</v>
      </c>
      <c r="J14" s="1">
        <f t="shared" si="7"/>
        <v>1.859699074074074</v>
      </c>
      <c r="K14" s="1">
        <f t="shared" si="7"/>
        <v>2.1161496913580247</v>
      </c>
      <c r="L14" s="1">
        <f t="shared" si="7"/>
        <v>2.3726003086419754</v>
      </c>
      <c r="M14" s="1">
        <f t="shared" si="7"/>
        <v>2.629050925925926</v>
      </c>
      <c r="N14" s="1">
        <f t="shared" si="7"/>
        <v>2.8855015432098767</v>
      </c>
      <c r="O14" s="1">
        <f t="shared" si="7"/>
        <v>3.2081172839506173</v>
      </c>
      <c r="P14" s="1">
        <f t="shared" si="7"/>
        <v>3.530733024691358</v>
      </c>
      <c r="Q14" s="1">
        <f t="shared" si="7"/>
        <v>3.8533487654320986</v>
      </c>
      <c r="R14" s="1">
        <f t="shared" si="7"/>
        <v>4.0349112654320987</v>
      </c>
      <c r="S14" s="1">
        <f t="shared" si="7"/>
        <v>4.2164737654320987</v>
      </c>
      <c r="T14" s="1">
        <f t="shared" si="7"/>
        <v>4.3980092592592595</v>
      </c>
      <c r="U14" s="1">
        <f t="shared" si="7"/>
        <v>4.5795447530864202</v>
      </c>
      <c r="V14" s="1">
        <f t="shared" si="7"/>
        <v>4.7610262345679013</v>
      </c>
      <c r="W14" s="1">
        <f t="shared" si="7"/>
        <v>4.9424915123456792</v>
      </c>
      <c r="X14" s="1">
        <f t="shared" si="7"/>
        <v>5.1239567901234571</v>
      </c>
      <c r="Y14" s="1">
        <f t="shared" si="7"/>
        <v>5.3054220679012349</v>
      </c>
      <c r="Z14" s="1">
        <f t="shared" si="7"/>
        <v>5.4868873456790119</v>
      </c>
      <c r="AA14" s="1">
        <f t="shared" ref="AA14:AL14" si="8">AA12/(30*24*60*60)</f>
        <v>5.6483680555555553</v>
      </c>
      <c r="AB14" s="1">
        <f t="shared" si="8"/>
        <v>5.8031080246913582</v>
      </c>
      <c r="AC14" s="1">
        <f t="shared" si="8"/>
        <v>5.8501435185185189</v>
      </c>
      <c r="AD14" s="1">
        <f t="shared" si="8"/>
        <v>5.9768132716049385</v>
      </c>
      <c r="AE14" s="1">
        <f t="shared" si="8"/>
        <v>6.1034830246913581</v>
      </c>
      <c r="AF14" s="1">
        <f t="shared" si="8"/>
        <v>6.2301689814814818</v>
      </c>
      <c r="AG14" s="1">
        <f t="shared" si="8"/>
        <v>6.3568549382716046</v>
      </c>
      <c r="AH14" s="1">
        <f t="shared" si="8"/>
        <v>6.4835570987654325</v>
      </c>
      <c r="AI14" s="1">
        <f t="shared" si="8"/>
        <v>6.6102550154320987</v>
      </c>
      <c r="AJ14" s="1">
        <f t="shared" si="8"/>
        <v>6.7369529320987658</v>
      </c>
      <c r="AK14" s="1">
        <f t="shared" si="8"/>
        <v>6.8635964506172842</v>
      </c>
      <c r="AL14" s="1">
        <f t="shared" si="8"/>
        <v>6.9902403549382717</v>
      </c>
    </row>
    <row r="15" spans="1:3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t="s">
        <v>20</v>
      </c>
      <c r="B16" s="2">
        <f>ROUNDUP(B3*'Reference Data'!$B$4,0)</f>
        <v>0</v>
      </c>
      <c r="C16" s="2">
        <f>ROUNDUP(C3*'Reference Data'!$B$4,0)</f>
        <v>53460</v>
      </c>
      <c r="D16" s="2">
        <f>ROUNDUP(D3*'Reference Data'!$B$4,0)</f>
        <v>160470</v>
      </c>
      <c r="E16" s="2">
        <f>ROUNDUP(E3*'Reference Data'!$B$4,0)</f>
        <v>641250</v>
      </c>
      <c r="F16" s="2">
        <f>ROUNDUP(F3*'Reference Data'!$B$4,0)</f>
        <v>926220</v>
      </c>
      <c r="G16" s="2">
        <f>ROUNDUP(G3*'Reference Data'!$B$4,0)</f>
        <v>1211190</v>
      </c>
      <c r="H16" s="2">
        <f>ROUNDUP(H3*'Reference Data'!$B$4,0)</f>
        <v>1496100</v>
      </c>
      <c r="I16" s="2">
        <f>ROUNDUP(I3*'Reference Data'!$B$4,0)</f>
        <v>1781010</v>
      </c>
      <c r="J16" s="2">
        <f>ROUNDUP(J3*'Reference Data'!$B$4,0)</f>
        <v>2065860</v>
      </c>
      <c r="K16" s="2">
        <f>ROUNDUP(K3*'Reference Data'!$B$4,0)</f>
        <v>2350740</v>
      </c>
      <c r="L16" s="2">
        <f>ROUNDUP(L3*'Reference Data'!$B$4,0)</f>
        <v>2635620</v>
      </c>
      <c r="M16" s="2">
        <f>ROUNDUP(M3*'Reference Data'!$B$4,0)</f>
        <v>2920500</v>
      </c>
      <c r="N16" s="2">
        <f>ROUNDUP(N3*'Reference Data'!$B$4,0)</f>
        <v>3205380</v>
      </c>
      <c r="O16" s="2">
        <f>ROUNDUP(O3*'Reference Data'!$B$4,0)</f>
        <v>3563760</v>
      </c>
      <c r="P16" s="2">
        <f>ROUNDUP(P3*'Reference Data'!$B$4,0)</f>
        <v>3922140</v>
      </c>
      <c r="Q16" s="2">
        <f>ROUNDUP(Q3*'Reference Data'!$B$4,0)</f>
        <v>4280520</v>
      </c>
      <c r="R16" s="2">
        <f>ROUNDUP(R3*'Reference Data'!$B$4,0)</f>
        <v>4482210</v>
      </c>
      <c r="S16" s="2">
        <f>ROUNDUP(S3*'Reference Data'!$B$4,0)</f>
        <v>4683900</v>
      </c>
      <c r="T16" s="2">
        <f>ROUNDUP(T3*'Reference Data'!$B$4,0)</f>
        <v>4885560</v>
      </c>
      <c r="U16" s="2">
        <f>ROUNDUP(U3*'Reference Data'!$B$4,0)</f>
        <v>5087220</v>
      </c>
      <c r="V16" s="2">
        <f>ROUNDUP(V3*'Reference Data'!$B$4,0)</f>
        <v>5288820</v>
      </c>
      <c r="W16" s="2">
        <f>ROUNDUP(W3*'Reference Data'!$B$4,0)</f>
        <v>5490402</v>
      </c>
      <c r="X16" s="2">
        <f>ROUNDUP(X3*'Reference Data'!$B$4,0)</f>
        <v>5691984</v>
      </c>
      <c r="Y16" s="2">
        <f>ROUNDUP(Y3*'Reference Data'!$B$4,0)</f>
        <v>5893566</v>
      </c>
      <c r="Z16" s="2">
        <f>ROUNDUP(Z3*'Reference Data'!$B$4,0)</f>
        <v>6095148</v>
      </c>
      <c r="AA16" s="2">
        <f>ROUNDUP(AA3*'Reference Data'!$B$4,0)</f>
        <v>6274530</v>
      </c>
      <c r="AB16" s="2">
        <f>ROUNDUP(AB3*'Reference Data'!$B$4,0)</f>
        <v>6446424</v>
      </c>
      <c r="AC16" s="2">
        <f>ROUNDUP(AC3*'Reference Data'!$B$4,0)</f>
        <v>6498674</v>
      </c>
      <c r="AD16" s="2">
        <f>ROUNDUP(AD3*'Reference Data'!$B$4,0)</f>
        <v>6639386</v>
      </c>
      <c r="AE16" s="2">
        <f>ROUNDUP(AE3*'Reference Data'!$B$4,0)</f>
        <v>6780098</v>
      </c>
      <c r="AF16" s="2">
        <f>ROUNDUP(AF3*'Reference Data'!$B$4,0)</f>
        <v>6920828</v>
      </c>
      <c r="AG16" s="2">
        <f>ROUNDUP(AG3*'Reference Data'!$B$4,0)</f>
        <v>7061558</v>
      </c>
      <c r="AH16" s="2">
        <f>ROUNDUP(AH3*'Reference Data'!$B$4,0)</f>
        <v>7202306</v>
      </c>
      <c r="AI16" s="2">
        <f>ROUNDUP(AI3*'Reference Data'!$B$4,0)</f>
        <v>7343049</v>
      </c>
      <c r="AJ16" s="2">
        <f>ROUNDUP(AJ3*'Reference Data'!$B$4,0)</f>
        <v>7483792</v>
      </c>
      <c r="AK16" s="2">
        <f>ROUNDUP(AK3*'Reference Data'!$B$4,0)</f>
        <v>7624476</v>
      </c>
      <c r="AL16" s="2">
        <f>ROUNDUP(AL3*'Reference Data'!$B$4,0)</f>
        <v>7765159</v>
      </c>
    </row>
    <row r="17" spans="1:38">
      <c r="A17" t="s">
        <v>12</v>
      </c>
      <c r="B17" s="1">
        <f>(B16*'Reference Data'!$B$8*'Reference Data'!$B$9)/(5*60)</f>
        <v>0</v>
      </c>
      <c r="C17" s="1">
        <f>(C16*'Reference Data'!$B$8*'Reference Data'!$B$9)/(5*60)</f>
        <v>0.53459999999999996</v>
      </c>
      <c r="D17" s="1">
        <f>(D16*'Reference Data'!$B$8*'Reference Data'!$B$9)/(5*60)</f>
        <v>1.6046999999999998</v>
      </c>
      <c r="E17" s="1">
        <f>(E16*'Reference Data'!$B$8*'Reference Data'!$B$9)/(5*60)</f>
        <v>6.4124999999999996</v>
      </c>
      <c r="F17" s="1">
        <f>(F16*'Reference Data'!$B$8*'Reference Data'!$B$9)/(5*60)</f>
        <v>9.2622</v>
      </c>
      <c r="G17" s="1">
        <f>(G16*'Reference Data'!$B$8*'Reference Data'!$B$9)/(5*60)</f>
        <v>12.111899999999999</v>
      </c>
      <c r="H17" s="1">
        <f>(H16*'Reference Data'!$B$8*'Reference Data'!$B$9)/(5*60)</f>
        <v>14.961</v>
      </c>
      <c r="I17" s="1">
        <f>(I16*'Reference Data'!$B$8*'Reference Data'!$B$9)/(5*60)</f>
        <v>17.810099999999998</v>
      </c>
      <c r="J17" s="1">
        <f>(J16*'Reference Data'!$B$8*'Reference Data'!$B$9)/(5*60)</f>
        <v>20.6586</v>
      </c>
      <c r="K17" s="1">
        <f>(K16*'Reference Data'!$B$8*'Reference Data'!$B$9)/(5*60)</f>
        <v>23.507400000000001</v>
      </c>
      <c r="L17" s="1">
        <f>(L16*'Reference Data'!$B$8*'Reference Data'!$B$9)/(5*60)</f>
        <v>26.356199999999998</v>
      </c>
      <c r="M17" s="1">
        <f>(M16*'Reference Data'!$B$8*'Reference Data'!$B$9)/(5*60)</f>
        <v>29.204999999999998</v>
      </c>
      <c r="N17" s="1">
        <f>(N16*'Reference Data'!$B$8*'Reference Data'!$B$9)/(5*60)</f>
        <v>32.053799999999995</v>
      </c>
      <c r="O17" s="1">
        <f>(O16*'Reference Data'!$B$8*'Reference Data'!$B$9)/(5*60)</f>
        <v>35.637599999999999</v>
      </c>
      <c r="P17" s="1">
        <f>(P16*'Reference Data'!$B$8*'Reference Data'!$B$9)/(5*60)</f>
        <v>39.221400000000003</v>
      </c>
      <c r="Q17" s="1">
        <f>(Q16*'Reference Data'!$B$8*'Reference Data'!$B$9)/(5*60)</f>
        <v>42.805199999999999</v>
      </c>
      <c r="R17" s="1">
        <f>(R16*'Reference Data'!$B$8*'Reference Data'!$B$9)/(5*60)</f>
        <v>44.822099999999999</v>
      </c>
      <c r="S17" s="1">
        <f>(S16*'Reference Data'!$B$8*'Reference Data'!$B$9)/(5*60)</f>
        <v>46.839000000000006</v>
      </c>
      <c r="T17" s="1">
        <f>(T16*'Reference Data'!$B$8*'Reference Data'!$B$9)/(5*60)</f>
        <v>48.855600000000003</v>
      </c>
      <c r="U17" s="1">
        <f>(U16*'Reference Data'!$B$8*'Reference Data'!$B$9)/(5*60)</f>
        <v>50.872200000000007</v>
      </c>
      <c r="V17" s="1">
        <f>(V16*'Reference Data'!$B$8*'Reference Data'!$B$9)/(5*60)</f>
        <v>52.888200000000005</v>
      </c>
      <c r="W17" s="1">
        <f>(W16*'Reference Data'!$B$8*'Reference Data'!$B$9)/(5*60)</f>
        <v>54.90402000000001</v>
      </c>
      <c r="X17" s="1">
        <f>(X16*'Reference Data'!$B$8*'Reference Data'!$B$9)/(5*60)</f>
        <v>56.919840000000001</v>
      </c>
      <c r="Y17" s="1">
        <f>(Y16*'Reference Data'!$B$8*'Reference Data'!$B$9)/(5*60)</f>
        <v>58.935659999999999</v>
      </c>
      <c r="Z17" s="1">
        <f>(Z16*'Reference Data'!$B$8*'Reference Data'!$B$9)/(5*60)</f>
        <v>60.951479999999997</v>
      </c>
      <c r="AA17" s="1">
        <f>(AA16*'Reference Data'!$B$8*'Reference Data'!$B$9)/(5*60)</f>
        <v>62.7453</v>
      </c>
      <c r="AB17" s="1">
        <f>(AB16*'Reference Data'!$B$8*'Reference Data'!$B$9)/(5*60)</f>
        <v>64.464240000000004</v>
      </c>
      <c r="AC17" s="1">
        <f>(AC16*'Reference Data'!$B$8*'Reference Data'!$B$9)/(5*60)</f>
        <v>64.986739999999998</v>
      </c>
      <c r="AD17" s="1">
        <f>(AD16*'Reference Data'!$B$8*'Reference Data'!$B$9)/(5*60)</f>
        <v>66.393860000000004</v>
      </c>
      <c r="AE17" s="1">
        <f>(AE16*'Reference Data'!$B$8*'Reference Data'!$B$9)/(5*60)</f>
        <v>67.80098000000001</v>
      </c>
      <c r="AF17" s="1">
        <f>(AF16*'Reference Data'!$B$8*'Reference Data'!$B$9)/(5*60)</f>
        <v>69.208280000000002</v>
      </c>
      <c r="AG17" s="1">
        <f>(AG16*'Reference Data'!$B$8*'Reference Data'!$B$9)/(5*60)</f>
        <v>70.615579999999994</v>
      </c>
      <c r="AH17" s="1">
        <f>(AH16*'Reference Data'!$B$8*'Reference Data'!$B$9)/(5*60)</f>
        <v>72.023060000000001</v>
      </c>
      <c r="AI17" s="1">
        <f>(AI16*'Reference Data'!$B$8*'Reference Data'!$B$9)/(5*60)</f>
        <v>73.430490000000006</v>
      </c>
      <c r="AJ17" s="1">
        <f>(AJ16*'Reference Data'!$B$8*'Reference Data'!$B$9)/(5*60)</f>
        <v>74.837919999999997</v>
      </c>
      <c r="AK17" s="1">
        <f>(AK16*'Reference Data'!$B$8*'Reference Data'!$B$9)/(5*60)</f>
        <v>76.244759999999999</v>
      </c>
      <c r="AL17" s="1">
        <f>(AL16*'Reference Data'!$B$8*'Reference Data'!$B$9)/(5*60)</f>
        <v>77.651589999999999</v>
      </c>
    </row>
    <row r="18" spans="1:38">
      <c r="A18" t="s">
        <v>13</v>
      </c>
      <c r="B18" s="7">
        <f>B16/(30*24*60*60)</f>
        <v>0</v>
      </c>
      <c r="C18" s="7">
        <f t="shared" ref="C18:Z18" si="9">C16/(30*24*60*60)</f>
        <v>2.0625000000000001E-2</v>
      </c>
      <c r="D18" s="7">
        <f t="shared" si="9"/>
        <v>6.190972222222222E-2</v>
      </c>
      <c r="E18" s="7">
        <f t="shared" si="9"/>
        <v>0.24739583333333334</v>
      </c>
      <c r="F18" s="7">
        <f t="shared" si="9"/>
        <v>0.35733796296296294</v>
      </c>
      <c r="G18" s="7">
        <f t="shared" si="9"/>
        <v>0.46728009259259257</v>
      </c>
      <c r="H18" s="7">
        <f t="shared" si="9"/>
        <v>0.57719907407407411</v>
      </c>
      <c r="I18" s="7">
        <f t="shared" si="9"/>
        <v>0.68711805555555561</v>
      </c>
      <c r="J18" s="7">
        <f t="shared" si="9"/>
        <v>0.79701388888888891</v>
      </c>
      <c r="K18" s="7">
        <f t="shared" si="9"/>
        <v>0.90692129629629625</v>
      </c>
      <c r="L18" s="7">
        <f t="shared" si="9"/>
        <v>1.0168287037037036</v>
      </c>
      <c r="M18" s="7">
        <f t="shared" si="9"/>
        <v>1.1267361111111112</v>
      </c>
      <c r="N18" s="7">
        <f t="shared" si="9"/>
        <v>1.2366435185185185</v>
      </c>
      <c r="O18" s="7">
        <f t="shared" si="9"/>
        <v>1.3749074074074075</v>
      </c>
      <c r="P18" s="7">
        <f t="shared" si="9"/>
        <v>1.5131712962962962</v>
      </c>
      <c r="Q18" s="7">
        <f t="shared" si="9"/>
        <v>1.6514351851851852</v>
      </c>
      <c r="R18" s="7">
        <f t="shared" si="9"/>
        <v>1.7292476851851852</v>
      </c>
      <c r="S18" s="7">
        <f t="shared" si="9"/>
        <v>1.8070601851851851</v>
      </c>
      <c r="T18" s="7">
        <f t="shared" si="9"/>
        <v>1.8848611111111111</v>
      </c>
      <c r="U18" s="7">
        <f t="shared" si="9"/>
        <v>1.9626620370370371</v>
      </c>
      <c r="V18" s="7">
        <f t="shared" si="9"/>
        <v>2.0404398148148148</v>
      </c>
      <c r="W18" s="7">
        <f t="shared" si="9"/>
        <v>2.118210648148148</v>
      </c>
      <c r="X18" s="7">
        <f t="shared" si="9"/>
        <v>2.1959814814814815</v>
      </c>
      <c r="Y18" s="7">
        <f t="shared" si="9"/>
        <v>2.2737523148148147</v>
      </c>
      <c r="Z18" s="7">
        <f t="shared" si="9"/>
        <v>2.3515231481481482</v>
      </c>
      <c r="AA18" s="7">
        <f t="shared" ref="AA18:AL18" si="10">AA16/(30*24*60*60)</f>
        <v>2.4207291666666668</v>
      </c>
      <c r="AB18" s="7">
        <f t="shared" si="10"/>
        <v>2.4870462962962963</v>
      </c>
      <c r="AC18" s="7">
        <f t="shared" si="10"/>
        <v>2.507204475308642</v>
      </c>
      <c r="AD18" s="7">
        <f t="shared" si="10"/>
        <v>2.561491512345679</v>
      </c>
      <c r="AE18" s="7">
        <f t="shared" si="10"/>
        <v>2.6157785493827159</v>
      </c>
      <c r="AF18" s="7">
        <f t="shared" si="10"/>
        <v>2.6700725308641977</v>
      </c>
      <c r="AG18" s="7">
        <f t="shared" si="10"/>
        <v>2.7243665123456791</v>
      </c>
      <c r="AH18" s="7">
        <f t="shared" si="10"/>
        <v>2.7786674382716048</v>
      </c>
      <c r="AI18" s="7">
        <f t="shared" si="10"/>
        <v>2.8329664351851851</v>
      </c>
      <c r="AJ18" s="7">
        <f t="shared" si="10"/>
        <v>2.8872654320987654</v>
      </c>
      <c r="AK18" s="7">
        <f t="shared" si="10"/>
        <v>2.9415416666666667</v>
      </c>
      <c r="AL18" s="7">
        <f t="shared" si="10"/>
        <v>2.995817515432099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>
        <f>ROUNDUP(B3*'Reference Data'!$B$5,0)*'Reference Data'!$B$6</f>
        <v>0</v>
      </c>
      <c r="C20" s="2">
        <f>ROUNDUP(C3*'Reference Data'!$B$5,0)*'Reference Data'!$B$6</f>
        <v>38601684</v>
      </c>
      <c r="D20" s="2">
        <f>ROUNDUP(D3*'Reference Data'!$B$5,0)*'Reference Data'!$B$6</f>
        <v>115870038</v>
      </c>
      <c r="E20" s="2">
        <f>ROUNDUP(E3*'Reference Data'!$B$5,0)*'Reference Data'!$B$6</f>
        <v>463025250</v>
      </c>
      <c r="F20" s="2">
        <f>ROUNDUP(F3*'Reference Data'!$B$5,0)*'Reference Data'!$B$6</f>
        <v>668792588</v>
      </c>
      <c r="G20" s="2">
        <f>ROUNDUP(G3*'Reference Data'!$B$5,0)*'Reference Data'!$B$6</f>
        <v>874559926</v>
      </c>
      <c r="H20" s="2">
        <f>ROUNDUP(H3*'Reference Data'!$B$5,0)*'Reference Data'!$B$6</f>
        <v>1080283940</v>
      </c>
      <c r="I20" s="2">
        <f>ROUNDUP(I3*'Reference Data'!$B$5,0)*'Reference Data'!$B$6</f>
        <v>1286007954</v>
      </c>
      <c r="J20" s="2">
        <f>ROUNDUP(J3*'Reference Data'!$B$5,0)*'Reference Data'!$B$6</f>
        <v>1491688644</v>
      </c>
      <c r="K20" s="2">
        <f>ROUNDUP(K3*'Reference Data'!$B$5,0)*'Reference Data'!$B$6</f>
        <v>1697390996</v>
      </c>
      <c r="L20" s="2">
        <f>ROUNDUP(L3*'Reference Data'!$B$5,0)*'Reference Data'!$B$6</f>
        <v>1903093348</v>
      </c>
      <c r="M20" s="2">
        <f>ROUNDUP(M3*'Reference Data'!$B$5,0)*'Reference Data'!$B$6</f>
        <v>2108795700</v>
      </c>
      <c r="N20" s="2">
        <f>ROUNDUP(N3*'Reference Data'!$B$5,0)*'Reference Data'!$B$6</f>
        <v>2314498052</v>
      </c>
      <c r="O20" s="2">
        <f>ROUNDUP(O3*'Reference Data'!$B$5,0)*'Reference Data'!$B$6</f>
        <v>2573272304</v>
      </c>
      <c r="P20" s="2">
        <f>ROUNDUP(P3*'Reference Data'!$B$5,0)*'Reference Data'!$B$6</f>
        <v>2832046556</v>
      </c>
      <c r="Q20" s="2">
        <f>ROUNDUP(Q3*'Reference Data'!$B$5,0)*'Reference Data'!$B$6</f>
        <v>3090820808</v>
      </c>
      <c r="R20" s="2">
        <f>ROUNDUP(R3*'Reference Data'!$B$5,0)*'Reference Data'!$B$6</f>
        <v>3236454434</v>
      </c>
      <c r="S20" s="2">
        <f>ROUNDUP(S3*'Reference Data'!$B$5,0)*'Reference Data'!$B$6</f>
        <v>3382088060</v>
      </c>
      <c r="T20" s="2">
        <f>ROUNDUP(T3*'Reference Data'!$B$5,0)*'Reference Data'!$B$6</f>
        <v>3527700024</v>
      </c>
      <c r="U20" s="2">
        <f>ROUNDUP(U3*'Reference Data'!$B$5,0)*'Reference Data'!$B$6</f>
        <v>3673311988</v>
      </c>
      <c r="V20" s="2">
        <f>ROUNDUP(V3*'Reference Data'!$B$5,0)*'Reference Data'!$B$6</f>
        <v>3818880628</v>
      </c>
      <c r="W20" s="2">
        <f>ROUNDUP(W3*'Reference Data'!$B$5,0)*'Reference Data'!$B$6</f>
        <v>3964436271</v>
      </c>
      <c r="X20" s="2">
        <f>ROUNDUP(X3*'Reference Data'!$B$5,0)*'Reference Data'!$B$6</f>
        <v>4109991914</v>
      </c>
      <c r="Y20" s="2">
        <f>ROUNDUP(Y3*'Reference Data'!$B$5,0)*'Reference Data'!$B$6</f>
        <v>4255547557</v>
      </c>
      <c r="Z20" s="2">
        <f>ROUNDUP(Z3*'Reference Data'!$B$5,0)*'Reference Data'!$B$6</f>
        <v>4401103200</v>
      </c>
      <c r="AA20" s="2">
        <f>ROUNDUP(AA3*'Reference Data'!$B$5,0)*'Reference Data'!$B$6</f>
        <v>4530628962</v>
      </c>
      <c r="AB20" s="2">
        <f>ROUNDUP(AB3*'Reference Data'!$B$5,0)*'Reference Data'!$B$6</f>
        <v>4654747890</v>
      </c>
      <c r="AC20" s="2">
        <f>ROUNDUP(AC3*'Reference Data'!$B$5,0)*'Reference Data'!$B$6</f>
        <v>4692475512</v>
      </c>
      <c r="AD20" s="2">
        <f>ROUNDUP(AD3*'Reference Data'!$B$5,0)*'Reference Data'!$B$6</f>
        <v>4794078957</v>
      </c>
      <c r="AE20" s="2">
        <f>ROUNDUP(AE3*'Reference Data'!$B$5,0)*'Reference Data'!$B$6</f>
        <v>4895682402</v>
      </c>
      <c r="AF20" s="2">
        <f>ROUNDUP(AF3*'Reference Data'!$B$5,0)*'Reference Data'!$B$6</f>
        <v>4997298844</v>
      </c>
      <c r="AG20" s="2">
        <f>ROUNDUP(AG3*'Reference Data'!$B$5,0)*'Reference Data'!$B$6</f>
        <v>5098915286</v>
      </c>
      <c r="AH20" s="2">
        <f>ROUNDUP(AH3*'Reference Data'!$B$5,0)*'Reference Data'!$B$6</f>
        <v>5200544725</v>
      </c>
      <c r="AI20" s="2">
        <f>ROUNDUP(AI3*'Reference Data'!$B$5,0)*'Reference Data'!$B$6</f>
        <v>5302170698</v>
      </c>
      <c r="AJ20" s="2">
        <f>ROUNDUP(AJ3*'Reference Data'!$B$5,0)*'Reference Data'!$B$6</f>
        <v>5403796672</v>
      </c>
      <c r="AK20" s="2">
        <f>ROUNDUP(AK3*'Reference Data'!$B$5,0)*'Reference Data'!$B$6</f>
        <v>5505379321</v>
      </c>
      <c r="AL20" s="2">
        <f>ROUNDUP(AL3*'Reference Data'!$B$5,0)*'Reference Data'!$B$6</f>
        <v>5606961970</v>
      </c>
    </row>
    <row r="21" spans="1:38">
      <c r="A21" t="s">
        <v>15</v>
      </c>
      <c r="B21" s="1">
        <f>(B20*'Reference Data'!$B$10*'Reference Data'!$B$11)/(5*60)</f>
        <v>0</v>
      </c>
      <c r="C21" s="1">
        <f>(C20*'Reference Data'!$B$10*'Reference Data'!$B$11)/(5*60)</f>
        <v>20.587564800000003</v>
      </c>
      <c r="D21" s="1">
        <f>(D20*'Reference Data'!$B$10*'Reference Data'!$B$11)/(5*60)</f>
        <v>61.797353600000015</v>
      </c>
      <c r="E21" s="1">
        <f>(E20*'Reference Data'!$B$10*'Reference Data'!$B$11)/(5*60)</f>
        <v>246.94680000000002</v>
      </c>
      <c r="F21" s="1">
        <f>(F20*'Reference Data'!$B$10*'Reference Data'!$B$11)/(5*60)</f>
        <v>356.68938026666666</v>
      </c>
      <c r="G21" s="1">
        <f>(G20*'Reference Data'!$B$10*'Reference Data'!$B$11)/(5*60)</f>
        <v>466.43196053333327</v>
      </c>
      <c r="H21" s="1">
        <f>(H20*'Reference Data'!$B$10*'Reference Data'!$B$11)/(5*60)</f>
        <v>576.15143466666666</v>
      </c>
      <c r="I21" s="1">
        <f>(I20*'Reference Data'!$B$10*'Reference Data'!$B$11)/(5*60)</f>
        <v>685.87090880000005</v>
      </c>
      <c r="J21" s="1">
        <f>(J20*'Reference Data'!$B$10*'Reference Data'!$B$11)/(5*60)</f>
        <v>795.56727680000006</v>
      </c>
      <c r="K21" s="1">
        <f>(K20*'Reference Data'!$B$10*'Reference Data'!$B$11)/(5*60)</f>
        <v>905.27519786666676</v>
      </c>
      <c r="L21" s="1">
        <f>(L20*'Reference Data'!$B$10*'Reference Data'!$B$11)/(5*60)</f>
        <v>1014.9831189333333</v>
      </c>
      <c r="M21" s="1">
        <f>(M20*'Reference Data'!$B$10*'Reference Data'!$B$11)/(5*60)</f>
        <v>1124.6910400000002</v>
      </c>
      <c r="N21" s="1">
        <f>(N20*'Reference Data'!$B$10*'Reference Data'!$B$11)/(5*60)</f>
        <v>1234.3989610666667</v>
      </c>
      <c r="O21" s="1">
        <f>(O20*'Reference Data'!$B$10*'Reference Data'!$B$11)/(5*60)</f>
        <v>1372.4118954666667</v>
      </c>
      <c r="P21" s="1">
        <f>(P20*'Reference Data'!$B$10*'Reference Data'!$B$11)/(5*60)</f>
        <v>1510.4248298666669</v>
      </c>
      <c r="Q21" s="1">
        <f>(Q20*'Reference Data'!$B$10*'Reference Data'!$B$11)/(5*60)</f>
        <v>1648.4377642666668</v>
      </c>
      <c r="R21" s="1">
        <f>(R20*'Reference Data'!$B$10*'Reference Data'!$B$11)/(5*60)</f>
        <v>1726.1090314666667</v>
      </c>
      <c r="S21" s="1">
        <f>(S20*'Reference Data'!$B$10*'Reference Data'!$B$11)/(5*60)</f>
        <v>1803.7802986666668</v>
      </c>
      <c r="T21" s="1">
        <f>(T20*'Reference Data'!$B$10*'Reference Data'!$B$11)/(5*60)</f>
        <v>1881.4400128</v>
      </c>
      <c r="U21" s="1">
        <f>(U20*'Reference Data'!$B$10*'Reference Data'!$B$11)/(5*60)</f>
        <v>1959.0997269333336</v>
      </c>
      <c r="V21" s="1">
        <f>(V20*'Reference Data'!$B$10*'Reference Data'!$B$11)/(5*60)</f>
        <v>2036.7363349333336</v>
      </c>
      <c r="W21" s="1">
        <f>(W20*'Reference Data'!$B$10*'Reference Data'!$B$11)/(5*60)</f>
        <v>2114.3660112000002</v>
      </c>
      <c r="X21" s="1">
        <f>(X20*'Reference Data'!$B$10*'Reference Data'!$B$11)/(5*60)</f>
        <v>2191.9956874666664</v>
      </c>
      <c r="Y21" s="1">
        <f>(Y20*'Reference Data'!$B$10*'Reference Data'!$B$11)/(5*60)</f>
        <v>2269.6253637333334</v>
      </c>
      <c r="Z21" s="1">
        <f>(Z20*'Reference Data'!$B$10*'Reference Data'!$B$11)/(5*60)</f>
        <v>2347.25504</v>
      </c>
      <c r="AA21" s="1">
        <f>(AA20*'Reference Data'!$B$10*'Reference Data'!$B$11)/(5*60)</f>
        <v>2416.3354463999999</v>
      </c>
      <c r="AB21" s="1">
        <f>(AB20*'Reference Data'!$B$10*'Reference Data'!$B$11)/(5*60)</f>
        <v>2482.5322080000001</v>
      </c>
      <c r="AC21" s="1">
        <f>(AC20*'Reference Data'!$B$10*'Reference Data'!$B$11)/(5*60)</f>
        <v>2502.6536064000002</v>
      </c>
      <c r="AD21" s="1">
        <f>(AD20*'Reference Data'!$B$10*'Reference Data'!$B$11)/(5*60)</f>
        <v>2556.8421103999999</v>
      </c>
      <c r="AE21" s="1">
        <f>(AE20*'Reference Data'!$B$10*'Reference Data'!$B$11)/(5*60)</f>
        <v>2611.0306144000006</v>
      </c>
      <c r="AF21" s="1">
        <f>(AF20*'Reference Data'!$B$10*'Reference Data'!$B$11)/(5*60)</f>
        <v>2665.2260501333335</v>
      </c>
      <c r="AG21" s="1">
        <f>(AG20*'Reference Data'!$B$10*'Reference Data'!$B$11)/(5*60)</f>
        <v>2719.4214858666669</v>
      </c>
      <c r="AH21" s="1">
        <f>(AH20*'Reference Data'!$B$10*'Reference Data'!$B$11)/(5*60)</f>
        <v>2773.6238533333335</v>
      </c>
      <c r="AI21" s="1">
        <f>(AI20*'Reference Data'!$B$10*'Reference Data'!$B$11)/(5*60)</f>
        <v>2827.8243722666666</v>
      </c>
      <c r="AJ21" s="1">
        <f>(AJ20*'Reference Data'!$B$10*'Reference Data'!$B$11)/(5*60)</f>
        <v>2882.0248917333333</v>
      </c>
      <c r="AK21" s="1">
        <f>(AK20*'Reference Data'!$B$10*'Reference Data'!$B$11)/(5*60)</f>
        <v>2936.2023045333335</v>
      </c>
      <c r="AL21" s="1">
        <f>(AL20*'Reference Data'!$B$10*'Reference Data'!$B$11)/(5*60)</f>
        <v>2990.3797173333337</v>
      </c>
    </row>
    <row r="22" spans="1:38">
      <c r="A22" t="s">
        <v>14</v>
      </c>
      <c r="B22" s="1">
        <f>B20/(30*24*60*60)</f>
        <v>0</v>
      </c>
      <c r="C22" s="1">
        <f t="shared" ref="C22:Z22" si="11">C20/(30*24*60*60)</f>
        <v>14.892625000000001</v>
      </c>
      <c r="D22" s="1">
        <f t="shared" si="11"/>
        <v>44.702946759259262</v>
      </c>
      <c r="E22" s="1">
        <f t="shared" si="11"/>
        <v>178.63628472222223</v>
      </c>
      <c r="F22" s="1">
        <f t="shared" si="11"/>
        <v>258.02183179012343</v>
      </c>
      <c r="G22" s="1">
        <f t="shared" si="11"/>
        <v>337.40737885802469</v>
      </c>
      <c r="H22" s="1">
        <f t="shared" si="11"/>
        <v>416.77621141975311</v>
      </c>
      <c r="I22" s="1">
        <f t="shared" si="11"/>
        <v>496.14504398148148</v>
      </c>
      <c r="J22" s="1">
        <f t="shared" si="11"/>
        <v>575.49716203703701</v>
      </c>
      <c r="K22" s="1">
        <f t="shared" si="11"/>
        <v>654.857637345679</v>
      </c>
      <c r="L22" s="1">
        <f t="shared" si="11"/>
        <v>734.21811265432098</v>
      </c>
      <c r="M22" s="1">
        <f t="shared" si="11"/>
        <v>813.57858796296296</v>
      </c>
      <c r="N22" s="1">
        <f t="shared" si="11"/>
        <v>892.93906327160494</v>
      </c>
      <c r="O22" s="1">
        <f t="shared" si="11"/>
        <v>992.77480864197526</v>
      </c>
      <c r="P22" s="1">
        <f t="shared" si="11"/>
        <v>1092.6105540123456</v>
      </c>
      <c r="Q22" s="1">
        <f t="shared" si="11"/>
        <v>1192.446299382716</v>
      </c>
      <c r="R22" s="1">
        <f t="shared" si="11"/>
        <v>1248.6321118827161</v>
      </c>
      <c r="S22" s="1">
        <f t="shared" si="11"/>
        <v>1304.817924382716</v>
      </c>
      <c r="T22" s="1">
        <f t="shared" si="11"/>
        <v>1360.9953796296297</v>
      </c>
      <c r="U22" s="1">
        <f t="shared" si="11"/>
        <v>1417.1728348765432</v>
      </c>
      <c r="V22" s="1">
        <f t="shared" si="11"/>
        <v>1473.3335756172839</v>
      </c>
      <c r="W22" s="1">
        <f t="shared" si="11"/>
        <v>1529.4893020833333</v>
      </c>
      <c r="X22" s="1">
        <f t="shared" si="11"/>
        <v>1585.6450285493827</v>
      </c>
      <c r="Y22" s="1">
        <f t="shared" si="11"/>
        <v>1641.8007550154321</v>
      </c>
      <c r="Z22" s="1">
        <f t="shared" si="11"/>
        <v>1697.9564814814814</v>
      </c>
      <c r="AA22" s="1">
        <f t="shared" ref="AA22:AL22" si="12">AA20/(30*24*60*60)</f>
        <v>1747.9278402777777</v>
      </c>
      <c r="AB22" s="1">
        <f t="shared" si="12"/>
        <v>1795.8132291666666</v>
      </c>
      <c r="AC22" s="1">
        <f t="shared" si="12"/>
        <v>1810.3686388888889</v>
      </c>
      <c r="AD22" s="1">
        <f t="shared" si="12"/>
        <v>1849.5674988425926</v>
      </c>
      <c r="AE22" s="1">
        <f t="shared" si="12"/>
        <v>1888.7663587962963</v>
      </c>
      <c r="AF22" s="1">
        <f t="shared" si="12"/>
        <v>1927.9702330246914</v>
      </c>
      <c r="AG22" s="1">
        <f t="shared" si="12"/>
        <v>1967.1741072530865</v>
      </c>
      <c r="AH22" s="1">
        <f t="shared" si="12"/>
        <v>2006.3829957561729</v>
      </c>
      <c r="AI22" s="1">
        <f t="shared" si="12"/>
        <v>2045.5905470679013</v>
      </c>
      <c r="AJ22" s="1">
        <f t="shared" si="12"/>
        <v>2084.7980987654323</v>
      </c>
      <c r="AK22" s="1">
        <f t="shared" si="12"/>
        <v>2123.9889355709875</v>
      </c>
      <c r="AL22" s="1">
        <f t="shared" si="12"/>
        <v>2163.179772376543</v>
      </c>
    </row>
    <row r="24" spans="1:38" hidden="1">
      <c r="A24" t="s">
        <v>104</v>
      </c>
      <c r="B24" s="10">
        <v>0</v>
      </c>
      <c r="O24" s="11"/>
      <c r="P24" s="11"/>
      <c r="Z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D1"/>
    </sheetView>
  </sheetViews>
  <sheetFormatPr defaultRowHeight="15"/>
  <cols>
    <col min="1" max="1" width="59.625" style="14" customWidth="1"/>
    <col min="2" max="2" width="21.25" style="14" bestFit="1" customWidth="1"/>
    <col min="3" max="3" width="14.5" style="14" customWidth="1"/>
    <col min="4" max="4" width="9" style="14"/>
    <col min="5" max="5" width="11" style="14" bestFit="1" customWidth="1"/>
    <col min="6" max="16384" width="9" style="14"/>
  </cols>
  <sheetData>
    <row r="1" spans="1:5">
      <c r="A1" s="51" t="s">
        <v>89</v>
      </c>
      <c r="B1" s="51"/>
      <c r="C1" s="51"/>
      <c r="D1" s="51"/>
      <c r="E1" s="41"/>
    </row>
    <row r="3" spans="1:5" ht="15.75">
      <c r="A3" s="29" t="s">
        <v>73</v>
      </c>
      <c r="B3" s="37">
        <f>'Reference Data'!B15</f>
        <v>20000000</v>
      </c>
      <c r="C3" s="35"/>
    </row>
    <row r="4" spans="1:5">
      <c r="A4" s="31" t="s">
        <v>72</v>
      </c>
      <c r="B4" s="40">
        <f>MAX('Transaction Details'!C3:AL3)</f>
        <v>258838.61</v>
      </c>
    </row>
    <row r="6" spans="1:5">
      <c r="B6" s="29" t="s">
        <v>88</v>
      </c>
      <c r="C6" s="29" t="s">
        <v>87</v>
      </c>
    </row>
    <row r="7" spans="1:5" ht="15.75">
      <c r="A7" s="31" t="s">
        <v>86</v>
      </c>
      <c r="B7" s="30">
        <f>B3*'Reference Data'!B3</f>
        <v>1400000000</v>
      </c>
      <c r="C7" s="35">
        <f>(B7*'Reference Data'!$B$8*'Reference Data'!$B$9)/(5*60)</f>
        <v>14000</v>
      </c>
      <c r="E7" s="35"/>
    </row>
    <row r="8" spans="1:5" ht="15.75">
      <c r="A8" s="31" t="s">
        <v>85</v>
      </c>
      <c r="B8" s="30">
        <f>B3*'Reference Data'!B4</f>
        <v>600000000</v>
      </c>
      <c r="C8" s="35">
        <f>(B8*'Reference Data'!$B$8*'Reference Data'!$B$9)/(5*60)</f>
        <v>6000</v>
      </c>
    </row>
    <row r="9" spans="1:5" ht="15.75">
      <c r="A9" s="31" t="s">
        <v>101</v>
      </c>
      <c r="B9" s="49" t="s">
        <v>99</v>
      </c>
      <c r="C9" s="35">
        <f>'Reference Data'!B13</f>
        <v>3500</v>
      </c>
    </row>
    <row r="10" spans="1:5" ht="15.75">
      <c r="A10" s="31" t="s">
        <v>102</v>
      </c>
      <c r="B10" s="39">
        <f>'Reference Data'!B20</f>
        <v>13685760000000</v>
      </c>
      <c r="C10" s="37">
        <f>B10/(30*24*60*60)</f>
        <v>5280000</v>
      </c>
    </row>
    <row r="11" spans="1:5" ht="15.75">
      <c r="A11" s="31"/>
      <c r="B11" s="38"/>
    </row>
    <row r="12" spans="1:5" ht="15.75">
      <c r="A12" s="31" t="s">
        <v>84</v>
      </c>
      <c r="B12" s="30">
        <f>B4*'Reference Data'!B3</f>
        <v>18118702.699999999</v>
      </c>
      <c r="C12" s="14">
        <f>(B12*'Reference Data'!$B$8*'Reference Data'!$B$9)/(5*60)</f>
        <v>181.18702700000003</v>
      </c>
    </row>
    <row r="13" spans="1:5" ht="15.75">
      <c r="A13" s="31" t="s">
        <v>83</v>
      </c>
      <c r="B13" s="37">
        <f>B4*'Reference Data'!B4</f>
        <v>7765158.2999999998</v>
      </c>
      <c r="C13" s="14">
        <f>(B13*'Reference Data'!$B$8*'Reference Data'!$B$9)/(5*60)</f>
        <v>77.651583000000002</v>
      </c>
    </row>
    <row r="14" spans="1:5">
      <c r="A14" s="31" t="s">
        <v>98</v>
      </c>
      <c r="B14" s="50" t="s">
        <v>99</v>
      </c>
      <c r="C14" s="34">
        <f>B4/B3*'Reference Data'!B13</f>
        <v>45.296756749999993</v>
      </c>
    </row>
    <row r="15" spans="1:5" ht="15.75">
      <c r="A15" s="31" t="s">
        <v>82</v>
      </c>
      <c r="B15" s="35">
        <f>B4*'Reference Data'!B5</f>
        <v>5606961969.8199997</v>
      </c>
      <c r="C15" s="36">
        <f>(B15*'Reference Data'!B10*'Reference Data'!B11)/(5*60)</f>
        <v>2990.3797172373334</v>
      </c>
    </row>
    <row r="16" spans="1:5">
      <c r="A16" s="31" t="s">
        <v>81</v>
      </c>
      <c r="B16" s="35">
        <f>B15*10</f>
        <v>56069619698.199997</v>
      </c>
      <c r="C16" s="34">
        <f>C15*10</f>
        <v>29903.797172373335</v>
      </c>
    </row>
    <row r="18" spans="1:3">
      <c r="A18" s="31" t="s">
        <v>80</v>
      </c>
      <c r="B18" s="33">
        <f>B12/B7</f>
        <v>1.2941930499999999E-2</v>
      </c>
      <c r="C18" s="32" t="s">
        <v>76</v>
      </c>
    </row>
    <row r="19" spans="1:3">
      <c r="A19" s="31" t="s">
        <v>79</v>
      </c>
      <c r="B19" s="33">
        <f>B13/B8</f>
        <v>1.2941930500000001E-2</v>
      </c>
      <c r="C19" s="32" t="s">
        <v>76</v>
      </c>
    </row>
    <row r="20" spans="1:3">
      <c r="A20" s="31" t="s">
        <v>100</v>
      </c>
      <c r="B20" s="33">
        <f>C14/C9</f>
        <v>1.2941930499999999E-2</v>
      </c>
      <c r="C20" s="32" t="s">
        <v>76</v>
      </c>
    </row>
    <row r="21" spans="1:3" ht="15.75">
      <c r="A21" s="31" t="s">
        <v>78</v>
      </c>
      <c r="B21" s="28">
        <f>B15/B10</f>
        <v>4.0969313869452628E-4</v>
      </c>
    </row>
    <row r="22" spans="1:3">
      <c r="A22" s="31" t="s">
        <v>77</v>
      </c>
      <c r="B22" s="33">
        <f>B16/B10</f>
        <v>4.096931386945263E-3</v>
      </c>
      <c r="C22" s="32" t="s">
        <v>76</v>
      </c>
    </row>
    <row r="25" spans="1:3">
      <c r="A25" s="31" t="s">
        <v>103</v>
      </c>
    </row>
    <row r="27" spans="1:3">
      <c r="A27" s="29" t="s">
        <v>75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sqref="A1:E1"/>
    </sheetView>
  </sheetViews>
  <sheetFormatPr defaultRowHeight="15.75"/>
  <cols>
    <col min="1" max="1" width="41.5" style="14" bestFit="1" customWidth="1"/>
    <col min="2" max="2" width="11.125" style="14" bestFit="1" customWidth="1"/>
    <col min="3" max="3" width="5.25" style="15" bestFit="1" customWidth="1"/>
    <col min="4" max="4" width="10.375" style="15" bestFit="1" customWidth="1"/>
    <col min="5" max="5" width="12.125" style="14" bestFit="1" customWidth="1"/>
    <col min="6" max="16384" width="9" style="14"/>
  </cols>
  <sheetData>
    <row r="1" spans="1:5" ht="15">
      <c r="A1" s="51" t="s">
        <v>74</v>
      </c>
      <c r="B1" s="51"/>
      <c r="C1" s="51"/>
      <c r="D1" s="51"/>
      <c r="E1" s="51"/>
    </row>
    <row r="3" spans="1:5">
      <c r="A3" s="29" t="s">
        <v>96</v>
      </c>
      <c r="B3" s="30">
        <f>'Reference Data'!B16</f>
        <v>50000000</v>
      </c>
    </row>
    <row r="4" spans="1:5">
      <c r="A4" s="31" t="s">
        <v>72</v>
      </c>
      <c r="B4" s="40">
        <f>MAX('Transaction Details'!C3:AL3)</f>
        <v>258838.61</v>
      </c>
    </row>
    <row r="5" spans="1:5">
      <c r="A5" s="29" t="s">
        <v>71</v>
      </c>
      <c r="B5" s="28">
        <f>E53/D53</f>
        <v>5.1767722000000014E-3</v>
      </c>
    </row>
    <row r="7" spans="1:5" ht="45.75" customHeight="1">
      <c r="A7" s="53" t="s">
        <v>70</v>
      </c>
      <c r="B7" s="53" t="s">
        <v>69</v>
      </c>
      <c r="C7" s="52" t="s">
        <v>68</v>
      </c>
      <c r="D7" s="52"/>
      <c r="E7" s="27" t="s">
        <v>67</v>
      </c>
    </row>
    <row r="8" spans="1:5" ht="30">
      <c r="A8" s="53"/>
      <c r="B8" s="53"/>
      <c r="C8" s="26" t="s">
        <v>66</v>
      </c>
      <c r="D8" s="25" t="s">
        <v>65</v>
      </c>
      <c r="E8" s="25" t="s">
        <v>65</v>
      </c>
    </row>
    <row r="9" spans="1:5">
      <c r="A9" s="23" t="s">
        <v>64</v>
      </c>
      <c r="B9" s="19"/>
      <c r="C9" s="18"/>
      <c r="D9" s="18"/>
      <c r="E9" s="19"/>
    </row>
    <row r="10" spans="1:5">
      <c r="A10" s="19" t="s">
        <v>63</v>
      </c>
      <c r="B10" s="19">
        <v>1</v>
      </c>
      <c r="C10" s="18">
        <v>0.3</v>
      </c>
      <c r="D10" s="22">
        <f>C10*'Reference Data'!$B$18*B10</f>
        <v>72</v>
      </c>
      <c r="E10" s="21">
        <f>D10*($B$4/$B$3)</f>
        <v>0.37272759839999997</v>
      </c>
    </row>
    <row r="11" spans="1:5">
      <c r="A11" s="19" t="s">
        <v>62</v>
      </c>
      <c r="B11" s="19">
        <v>1</v>
      </c>
      <c r="C11" s="18">
        <v>0.5</v>
      </c>
      <c r="D11" s="22">
        <f>C11*'Reference Data'!$B$18*B11</f>
        <v>120</v>
      </c>
      <c r="E11" s="21">
        <f t="shared" ref="E11:E51" si="0">D11*($B$4/$B$3)</f>
        <v>0.62121266399999997</v>
      </c>
    </row>
    <row r="12" spans="1:5">
      <c r="A12" s="19" t="s">
        <v>61</v>
      </c>
      <c r="B12" s="19">
        <v>1</v>
      </c>
      <c r="C12" s="18">
        <v>0.7</v>
      </c>
      <c r="D12" s="22">
        <f>C12*'Reference Data'!$B$18*B12</f>
        <v>168</v>
      </c>
      <c r="E12" s="21">
        <f t="shared" si="0"/>
        <v>0.86969772959999991</v>
      </c>
    </row>
    <row r="13" spans="1:5">
      <c r="A13" s="19" t="s">
        <v>60</v>
      </c>
      <c r="B13" s="19">
        <v>1</v>
      </c>
      <c r="C13" s="18">
        <v>0.5</v>
      </c>
      <c r="D13" s="22">
        <f>C13*'Reference Data'!$B$18*B13</f>
        <v>120</v>
      </c>
      <c r="E13" s="21">
        <f t="shared" si="0"/>
        <v>0.62121266399999997</v>
      </c>
    </row>
    <row r="14" spans="1:5">
      <c r="A14" s="23" t="s">
        <v>59</v>
      </c>
      <c r="B14" s="19"/>
      <c r="C14" s="18"/>
      <c r="D14" s="22"/>
      <c r="E14" s="21"/>
    </row>
    <row r="15" spans="1:5">
      <c r="A15" s="19" t="s">
        <v>58</v>
      </c>
      <c r="B15" s="19">
        <v>1</v>
      </c>
      <c r="C15" s="18">
        <v>1</v>
      </c>
      <c r="D15" s="22">
        <f>C15*'Reference Data'!$B$18*B15</f>
        <v>240</v>
      </c>
      <c r="E15" s="21">
        <f t="shared" si="0"/>
        <v>1.2424253279999999</v>
      </c>
    </row>
    <row r="16" spans="1:5">
      <c r="A16" s="19" t="s">
        <v>57</v>
      </c>
      <c r="B16" s="19">
        <v>3</v>
      </c>
      <c r="C16" s="18">
        <v>1</v>
      </c>
      <c r="D16" s="22">
        <f>C16*'Reference Data'!$B$18*B16</f>
        <v>720</v>
      </c>
      <c r="E16" s="21">
        <f t="shared" si="0"/>
        <v>3.7272759839999998</v>
      </c>
    </row>
    <row r="17" spans="1:5">
      <c r="A17" s="23" t="s">
        <v>56</v>
      </c>
      <c r="B17" s="19"/>
      <c r="C17" s="18"/>
      <c r="D17" s="22"/>
      <c r="E17" s="21"/>
    </row>
    <row r="18" spans="1:5">
      <c r="A18" s="19" t="s">
        <v>55</v>
      </c>
      <c r="B18" s="19">
        <v>1</v>
      </c>
      <c r="C18" s="18">
        <v>1</v>
      </c>
      <c r="D18" s="22">
        <f>C18*'Reference Data'!$B$18*B18</f>
        <v>240</v>
      </c>
      <c r="E18" s="21">
        <f t="shared" si="0"/>
        <v>1.2424253279999999</v>
      </c>
    </row>
    <row r="19" spans="1:5">
      <c r="A19" s="19" t="s">
        <v>54</v>
      </c>
      <c r="B19" s="19">
        <v>1</v>
      </c>
      <c r="C19" s="18">
        <v>1</v>
      </c>
      <c r="D19" s="22">
        <f>C19*'Reference Data'!$B$18*B19</f>
        <v>240</v>
      </c>
      <c r="E19" s="21">
        <f t="shared" si="0"/>
        <v>1.2424253279999999</v>
      </c>
    </row>
    <row r="20" spans="1:5">
      <c r="A20" s="19" t="s">
        <v>53</v>
      </c>
      <c r="B20" s="19">
        <v>2</v>
      </c>
      <c r="C20" s="18">
        <v>1</v>
      </c>
      <c r="D20" s="22">
        <f>C20*'Reference Data'!$B$18*B20</f>
        <v>480</v>
      </c>
      <c r="E20" s="21">
        <f t="shared" si="0"/>
        <v>2.4848506559999999</v>
      </c>
    </row>
    <row r="21" spans="1:5">
      <c r="A21" s="23" t="s">
        <v>52</v>
      </c>
      <c r="B21" s="19"/>
      <c r="C21" s="18"/>
      <c r="D21" s="22"/>
      <c r="E21" s="21"/>
    </row>
    <row r="22" spans="1:5">
      <c r="A22" s="19" t="s">
        <v>51</v>
      </c>
      <c r="B22" s="19">
        <v>1</v>
      </c>
      <c r="C22" s="18">
        <v>0.25</v>
      </c>
      <c r="D22" s="22">
        <f>C22*'Reference Data'!$B$18*B22</f>
        <v>60</v>
      </c>
      <c r="E22" s="21">
        <f t="shared" si="0"/>
        <v>0.31060633199999998</v>
      </c>
    </row>
    <row r="23" spans="1:5">
      <c r="A23" s="19" t="s">
        <v>50</v>
      </c>
      <c r="B23" s="19">
        <v>1</v>
      </c>
      <c r="C23" s="18">
        <v>0.5</v>
      </c>
      <c r="D23" s="22">
        <f>C23*'Reference Data'!$B$18*B23</f>
        <v>120</v>
      </c>
      <c r="E23" s="21">
        <f t="shared" si="0"/>
        <v>0.62121266399999997</v>
      </c>
    </row>
    <row r="24" spans="1:5">
      <c r="A24" s="19" t="s">
        <v>49</v>
      </c>
      <c r="B24" s="19">
        <v>1</v>
      </c>
      <c r="C24" s="18">
        <v>0.5</v>
      </c>
      <c r="D24" s="22">
        <f>C24*'Reference Data'!$B$18*B24</f>
        <v>120</v>
      </c>
      <c r="E24" s="21">
        <f t="shared" si="0"/>
        <v>0.62121266399999997</v>
      </c>
    </row>
    <row r="25" spans="1:5">
      <c r="A25" s="19" t="s">
        <v>48</v>
      </c>
      <c r="B25" s="19">
        <v>4</v>
      </c>
      <c r="C25" s="18">
        <v>1</v>
      </c>
      <c r="D25" s="22">
        <f>C25*'Reference Data'!$B$18*B25</f>
        <v>960</v>
      </c>
      <c r="E25" s="21">
        <f t="shared" si="0"/>
        <v>4.9697013119999998</v>
      </c>
    </row>
    <row r="26" spans="1:5">
      <c r="A26" s="23" t="s">
        <v>47</v>
      </c>
      <c r="B26" s="19"/>
      <c r="C26" s="18"/>
      <c r="D26" s="22"/>
      <c r="E26" s="21"/>
    </row>
    <row r="27" spans="1:5">
      <c r="A27" s="19" t="s">
        <v>46</v>
      </c>
      <c r="B27" s="19">
        <v>1</v>
      </c>
      <c r="C27" s="18">
        <v>1</v>
      </c>
      <c r="D27" s="22">
        <f>C27*'Reference Data'!$B$18*B27</f>
        <v>240</v>
      </c>
      <c r="E27" s="21">
        <f t="shared" si="0"/>
        <v>1.2424253279999999</v>
      </c>
    </row>
    <row r="28" spans="1:5">
      <c r="A28" s="24" t="s">
        <v>45</v>
      </c>
      <c r="B28" s="19"/>
      <c r="C28" s="18"/>
      <c r="D28" s="22"/>
      <c r="E28" s="21"/>
    </row>
    <row r="29" spans="1:5">
      <c r="A29" s="19" t="s">
        <v>44</v>
      </c>
      <c r="B29" s="19">
        <v>1</v>
      </c>
      <c r="C29" s="18">
        <v>1</v>
      </c>
      <c r="D29" s="22">
        <f>C29*'Reference Data'!$B$18*B29</f>
        <v>240</v>
      </c>
      <c r="E29" s="21">
        <f t="shared" si="0"/>
        <v>1.2424253279999999</v>
      </c>
    </row>
    <row r="30" spans="1:5">
      <c r="A30" s="19" t="s">
        <v>43</v>
      </c>
      <c r="B30" s="19">
        <v>8</v>
      </c>
      <c r="C30" s="18">
        <v>1</v>
      </c>
      <c r="D30" s="22">
        <f>C30*'Reference Data'!$B$18*B30</f>
        <v>1920</v>
      </c>
      <c r="E30" s="21">
        <f t="shared" si="0"/>
        <v>9.9394026239999995</v>
      </c>
    </row>
    <row r="31" spans="1:5">
      <c r="A31" s="19" t="s">
        <v>42</v>
      </c>
      <c r="B31" s="19">
        <v>1</v>
      </c>
      <c r="C31" s="18">
        <v>1</v>
      </c>
      <c r="D31" s="22">
        <f>C31*'Reference Data'!$B$18*B31</f>
        <v>240</v>
      </c>
      <c r="E31" s="21">
        <f t="shared" si="0"/>
        <v>1.2424253279999999</v>
      </c>
    </row>
    <row r="32" spans="1:5">
      <c r="A32" s="19" t="s">
        <v>41</v>
      </c>
      <c r="B32" s="19">
        <v>4</v>
      </c>
      <c r="C32" s="18">
        <v>1</v>
      </c>
      <c r="D32" s="22">
        <f>C32*'Reference Data'!$B$18*B32</f>
        <v>960</v>
      </c>
      <c r="E32" s="21">
        <f t="shared" si="0"/>
        <v>4.9697013119999998</v>
      </c>
    </row>
    <row r="33" spans="1:5">
      <c r="A33" s="24" t="s">
        <v>40</v>
      </c>
      <c r="B33" s="19"/>
      <c r="C33" s="18"/>
      <c r="D33" s="22"/>
      <c r="E33" s="21"/>
    </row>
    <row r="34" spans="1:5">
      <c r="A34" s="19" t="s">
        <v>39</v>
      </c>
      <c r="B34" s="19">
        <v>1</v>
      </c>
      <c r="C34" s="18">
        <v>1</v>
      </c>
      <c r="D34" s="22">
        <f>C34*'Reference Data'!$B$18*B34</f>
        <v>240</v>
      </c>
      <c r="E34" s="21">
        <f t="shared" si="0"/>
        <v>1.2424253279999999</v>
      </c>
    </row>
    <row r="35" spans="1:5">
      <c r="A35" s="19" t="s">
        <v>36</v>
      </c>
      <c r="B35" s="19">
        <v>2</v>
      </c>
      <c r="C35" s="18">
        <v>1</v>
      </c>
      <c r="D35" s="22">
        <f>C35*'Reference Data'!$B$18*B35</f>
        <v>480</v>
      </c>
      <c r="E35" s="21">
        <f t="shared" si="0"/>
        <v>2.4848506559999999</v>
      </c>
    </row>
    <row r="36" spans="1:5">
      <c r="A36" s="19" t="s">
        <v>35</v>
      </c>
      <c r="B36" s="19">
        <v>2</v>
      </c>
      <c r="C36" s="18">
        <v>1</v>
      </c>
      <c r="D36" s="22">
        <f>C36*'Reference Data'!$B$18*B36</f>
        <v>480</v>
      </c>
      <c r="E36" s="21">
        <f t="shared" si="0"/>
        <v>2.4848506559999999</v>
      </c>
    </row>
    <row r="37" spans="1:5">
      <c r="A37" s="19" t="s">
        <v>34</v>
      </c>
      <c r="B37" s="19">
        <v>2</v>
      </c>
      <c r="C37" s="18">
        <v>1</v>
      </c>
      <c r="D37" s="22">
        <f>C37*'Reference Data'!$B$18*B37</f>
        <v>480</v>
      </c>
      <c r="E37" s="21">
        <f t="shared" si="0"/>
        <v>2.4848506559999999</v>
      </c>
    </row>
    <row r="38" spans="1:5">
      <c r="A38" s="19" t="s">
        <v>38</v>
      </c>
      <c r="B38" s="19"/>
      <c r="C38" s="18"/>
      <c r="D38" s="22"/>
      <c r="E38" s="21"/>
    </row>
    <row r="39" spans="1:5">
      <c r="A39" s="19" t="s">
        <v>37</v>
      </c>
      <c r="B39" s="19">
        <v>1</v>
      </c>
      <c r="C39" s="18">
        <v>1</v>
      </c>
      <c r="D39" s="22">
        <f>C39*'Reference Data'!$B$18*B39</f>
        <v>240</v>
      </c>
      <c r="E39" s="21">
        <f t="shared" si="0"/>
        <v>1.2424253279999999</v>
      </c>
    </row>
    <row r="40" spans="1:5">
      <c r="A40" s="19" t="s">
        <v>36</v>
      </c>
      <c r="B40" s="19">
        <v>2</v>
      </c>
      <c r="C40" s="18">
        <v>1</v>
      </c>
      <c r="D40" s="22">
        <f>C40*'Reference Data'!$B$18*B40</f>
        <v>480</v>
      </c>
      <c r="E40" s="21">
        <f t="shared" si="0"/>
        <v>2.4848506559999999</v>
      </c>
    </row>
    <row r="41" spans="1:5">
      <c r="A41" s="19" t="s">
        <v>35</v>
      </c>
      <c r="B41" s="19">
        <v>1</v>
      </c>
      <c r="C41" s="18">
        <v>1</v>
      </c>
      <c r="D41" s="22">
        <f>C41*'Reference Data'!$B$18*B41</f>
        <v>240</v>
      </c>
      <c r="E41" s="21">
        <f t="shared" si="0"/>
        <v>1.2424253279999999</v>
      </c>
    </row>
    <row r="42" spans="1:5">
      <c r="A42" s="19" t="s">
        <v>34</v>
      </c>
      <c r="B42" s="19">
        <v>1</v>
      </c>
      <c r="C42" s="18">
        <v>1</v>
      </c>
      <c r="D42" s="22">
        <f>C42*'Reference Data'!$B$18*B42</f>
        <v>240</v>
      </c>
      <c r="E42" s="21">
        <f t="shared" si="0"/>
        <v>1.2424253279999999</v>
      </c>
    </row>
    <row r="43" spans="1:5">
      <c r="A43" s="23" t="s">
        <v>33</v>
      </c>
      <c r="B43" s="19"/>
      <c r="C43" s="18"/>
      <c r="D43" s="22"/>
      <c r="E43" s="21"/>
    </row>
    <row r="44" spans="1:5">
      <c r="A44" s="19" t="s">
        <v>32</v>
      </c>
      <c r="B44" s="19">
        <v>1</v>
      </c>
      <c r="C44" s="18">
        <v>0.5</v>
      </c>
      <c r="D44" s="22">
        <f>C44*'Reference Data'!$B$18*B44</f>
        <v>120</v>
      </c>
      <c r="E44" s="21">
        <f t="shared" si="0"/>
        <v>0.62121266399999997</v>
      </c>
    </row>
    <row r="45" spans="1:5">
      <c r="A45" s="19" t="s">
        <v>31</v>
      </c>
      <c r="B45" s="19">
        <v>2</v>
      </c>
      <c r="C45" s="18">
        <v>0.5</v>
      </c>
      <c r="D45" s="22">
        <f>C45*'Reference Data'!$B$18*B45</f>
        <v>240</v>
      </c>
      <c r="E45" s="21">
        <f t="shared" si="0"/>
        <v>1.2424253279999999</v>
      </c>
    </row>
    <row r="46" spans="1:5">
      <c r="A46" s="19" t="s">
        <v>30</v>
      </c>
      <c r="B46" s="19">
        <v>6</v>
      </c>
      <c r="C46" s="18">
        <v>0.5</v>
      </c>
      <c r="D46" s="22">
        <f>C46*'Reference Data'!$B$18*B46</f>
        <v>720</v>
      </c>
      <c r="E46" s="21">
        <f t="shared" si="0"/>
        <v>3.7272759839999998</v>
      </c>
    </row>
    <row r="47" spans="1:5">
      <c r="A47" s="19" t="s">
        <v>29</v>
      </c>
      <c r="B47" s="19">
        <v>2</v>
      </c>
      <c r="C47" s="18">
        <v>0.5</v>
      </c>
      <c r="D47" s="22">
        <f>C47*'Reference Data'!$B$18*B47</f>
        <v>240</v>
      </c>
      <c r="E47" s="21">
        <f t="shared" si="0"/>
        <v>1.2424253279999999</v>
      </c>
    </row>
    <row r="48" spans="1:5">
      <c r="A48" s="23" t="s">
        <v>28</v>
      </c>
      <c r="B48" s="19"/>
      <c r="C48" s="18"/>
      <c r="D48" s="22"/>
      <c r="E48" s="21"/>
    </row>
    <row r="49" spans="1:5">
      <c r="A49" s="19" t="s">
        <v>27</v>
      </c>
      <c r="B49" s="19">
        <v>1</v>
      </c>
      <c r="C49" s="18">
        <v>1</v>
      </c>
      <c r="D49" s="22">
        <f>C49*'Reference Data'!$B$18*B49</f>
        <v>240</v>
      </c>
      <c r="E49" s="21">
        <f t="shared" si="0"/>
        <v>1.2424253279999999</v>
      </c>
    </row>
    <row r="50" spans="1:5">
      <c r="A50" s="19" t="s">
        <v>26</v>
      </c>
      <c r="B50" s="19">
        <v>1</v>
      </c>
      <c r="C50" s="18">
        <v>1</v>
      </c>
      <c r="D50" s="22">
        <f>C50*'Reference Data'!$B$18*B50</f>
        <v>240</v>
      </c>
      <c r="E50" s="21">
        <f t="shared" si="0"/>
        <v>1.2424253279999999</v>
      </c>
    </row>
    <row r="51" spans="1:5">
      <c r="A51" s="19" t="s">
        <v>25</v>
      </c>
      <c r="B51" s="19">
        <v>4</v>
      </c>
      <c r="C51" s="18">
        <v>1</v>
      </c>
      <c r="D51" s="22">
        <f>C51*'Reference Data'!$B$18*B51</f>
        <v>960</v>
      </c>
      <c r="E51" s="21">
        <f t="shared" si="0"/>
        <v>4.9697013119999998</v>
      </c>
    </row>
    <row r="52" spans="1:5">
      <c r="A52" s="19"/>
      <c r="B52" s="19"/>
      <c r="C52" s="18"/>
      <c r="D52" s="22"/>
      <c r="E52" s="21"/>
    </row>
    <row r="53" spans="1:5">
      <c r="A53" s="20" t="s">
        <v>24</v>
      </c>
      <c r="B53" s="19"/>
      <c r="C53" s="18"/>
      <c r="D53" s="17">
        <f>SUM(D9:D51)</f>
        <v>12900</v>
      </c>
      <c r="E53" s="16">
        <f>SUM(E9:E51)</f>
        <v>66.780361380000016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  <col min="6" max="6" width="16.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7">
        <v>21662</v>
      </c>
      <c r="F5" s="2"/>
    </row>
    <row r="6" spans="1:6">
      <c r="A6" t="s">
        <v>105</v>
      </c>
      <c r="B6" s="9">
        <v>1</v>
      </c>
      <c r="F6" s="2"/>
    </row>
    <row r="8" spans="1:6">
      <c r="A8" t="s">
        <v>6</v>
      </c>
      <c r="B8" s="4">
        <v>0.06</v>
      </c>
    </row>
    <row r="9" spans="1:6">
      <c r="A9" t="s">
        <v>7</v>
      </c>
      <c r="B9" s="4">
        <v>0.05</v>
      </c>
    </row>
    <row r="10" spans="1:6">
      <c r="A10" t="s">
        <v>8</v>
      </c>
      <c r="B10" s="4">
        <v>0.04</v>
      </c>
    </row>
    <row r="11" spans="1:6">
      <c r="A11" t="s">
        <v>9</v>
      </c>
      <c r="B11" s="8">
        <v>4.0000000000000001E-3</v>
      </c>
    </row>
    <row r="13" spans="1:6">
      <c r="A13" t="s">
        <v>97</v>
      </c>
      <c r="B13" s="48">
        <v>3500</v>
      </c>
    </row>
    <row r="15" spans="1:6">
      <c r="A15" s="42" t="s">
        <v>90</v>
      </c>
      <c r="B15" s="43">
        <v>20000000</v>
      </c>
    </row>
    <row r="16" spans="1:6">
      <c r="A16" s="46" t="s">
        <v>95</v>
      </c>
      <c r="B16" s="43">
        <v>50000000</v>
      </c>
    </row>
    <row r="18" spans="1:2">
      <c r="A18" t="s">
        <v>91</v>
      </c>
      <c r="B18" s="44">
        <v>240</v>
      </c>
    </row>
    <row r="20" spans="1:2">
      <c r="A20" t="s">
        <v>94</v>
      </c>
      <c r="B20" s="45">
        <v>13685760000000</v>
      </c>
    </row>
  </sheetData>
  <customSheetViews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harsh.mu</cp:lastModifiedBy>
  <dcterms:created xsi:type="dcterms:W3CDTF">2011-09-26T05:28:14Z</dcterms:created>
  <dcterms:modified xsi:type="dcterms:W3CDTF">2012-04-04T10:28:40Z</dcterms:modified>
</cp:coreProperties>
</file>