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showInkAnnotation="0" autoCompressPictures="0"/>
  <bookViews>
    <workbookView xWindow="10380" yWindow="0" windowWidth="19300" windowHeight="13800" tabRatio="847"/>
  </bookViews>
  <sheets>
    <sheet name="Client Predictions &amp; Input" sheetId="5" r:id="rId1"/>
    <sheet name="Transaction Details" sheetId="8" r:id="rId2"/>
    <sheet name="Registry Resources Allocations" sheetId="15" r:id="rId3"/>
    <sheet name="Staff Resource Allocations" sheetId="16" r:id="rId4"/>
    <sheet name="Calculations" sheetId="10" r:id="rId5"/>
    <sheet name="Reference Data" sheetId="11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40001" concurrentCalc="0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5" l="1"/>
  <c r="B31" i="5"/>
  <c r="B30" i="5"/>
  <c r="B28" i="5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C3" i="5"/>
  <c r="B3" i="5"/>
  <c r="E4" i="10"/>
  <c r="E5" i="10"/>
  <c r="E6" i="10"/>
  <c r="E7" i="10"/>
  <c r="E8" i="10"/>
  <c r="E9" i="10"/>
  <c r="E10" i="10"/>
  <c r="E11" i="10"/>
  <c r="E12" i="10"/>
  <c r="E13" i="10"/>
  <c r="C4" i="10"/>
  <c r="C5" i="10"/>
  <c r="C6" i="10"/>
  <c r="C7" i="10"/>
  <c r="C8" i="10"/>
  <c r="C9" i="10"/>
  <c r="C10" i="10"/>
  <c r="C11" i="10"/>
  <c r="C12" i="10"/>
  <c r="C13" i="10"/>
  <c r="C30" i="10"/>
  <c r="D4" i="10"/>
  <c r="D5" i="10"/>
  <c r="D6" i="10"/>
  <c r="D7" i="10"/>
  <c r="D8" i="10"/>
  <c r="D9" i="10"/>
  <c r="D10" i="10"/>
  <c r="D11" i="10"/>
  <c r="D12" i="10"/>
  <c r="D13" i="10"/>
  <c r="D30" i="10"/>
  <c r="E30" i="10"/>
  <c r="C3" i="8"/>
  <c r="F4" i="10"/>
  <c r="F5" i="10"/>
  <c r="F6" i="10"/>
  <c r="F7" i="10"/>
  <c r="F8" i="10"/>
  <c r="F9" i="10"/>
  <c r="F10" i="10"/>
  <c r="F11" i="10"/>
  <c r="F12" i="10"/>
  <c r="F13" i="10"/>
  <c r="F30" i="10"/>
  <c r="D3" i="8"/>
  <c r="G4" i="10"/>
  <c r="G5" i="10"/>
  <c r="G6" i="10"/>
  <c r="G7" i="10"/>
  <c r="G8" i="10"/>
  <c r="G9" i="10"/>
  <c r="G10" i="10"/>
  <c r="G11" i="10"/>
  <c r="G12" i="10"/>
  <c r="G13" i="10"/>
  <c r="G30" i="10"/>
  <c r="E3" i="8"/>
  <c r="H4" i="10"/>
  <c r="H5" i="10"/>
  <c r="H6" i="10"/>
  <c r="H7" i="10"/>
  <c r="H8" i="10"/>
  <c r="H9" i="10"/>
  <c r="H10" i="10"/>
  <c r="H11" i="10"/>
  <c r="H12" i="10"/>
  <c r="H13" i="10"/>
  <c r="H30" i="10"/>
  <c r="F3" i="8"/>
  <c r="I4" i="10"/>
  <c r="I5" i="10"/>
  <c r="I6" i="10"/>
  <c r="I7" i="10"/>
  <c r="I8" i="10"/>
  <c r="I9" i="10"/>
  <c r="I10" i="10"/>
  <c r="I11" i="10"/>
  <c r="I12" i="10"/>
  <c r="I13" i="10"/>
  <c r="I30" i="10"/>
  <c r="G3" i="8"/>
  <c r="J4" i="10"/>
  <c r="J5" i="10"/>
  <c r="J6" i="10"/>
  <c r="J7" i="10"/>
  <c r="J8" i="10"/>
  <c r="J9" i="10"/>
  <c r="J10" i="10"/>
  <c r="J11" i="10"/>
  <c r="J12" i="10"/>
  <c r="J13" i="10"/>
  <c r="J30" i="10"/>
  <c r="H3" i="8"/>
  <c r="K4" i="10"/>
  <c r="K5" i="10"/>
  <c r="K6" i="10"/>
  <c r="K7" i="10"/>
  <c r="K8" i="10"/>
  <c r="K9" i="10"/>
  <c r="K10" i="10"/>
  <c r="K11" i="10"/>
  <c r="K12" i="10"/>
  <c r="K13" i="10"/>
  <c r="K30" i="10"/>
  <c r="I3" i="8"/>
  <c r="L4" i="10"/>
  <c r="L5" i="10"/>
  <c r="L6" i="10"/>
  <c r="L7" i="10"/>
  <c r="L8" i="10"/>
  <c r="L9" i="10"/>
  <c r="L10" i="10"/>
  <c r="L11" i="10"/>
  <c r="L12" i="10"/>
  <c r="L13" i="10"/>
  <c r="L30" i="10"/>
  <c r="J3" i="8"/>
  <c r="M4" i="10"/>
  <c r="M5" i="10"/>
  <c r="M6" i="10"/>
  <c r="M7" i="10"/>
  <c r="M8" i="10"/>
  <c r="M9" i="10"/>
  <c r="M10" i="10"/>
  <c r="M11" i="10"/>
  <c r="M12" i="10"/>
  <c r="M13" i="10"/>
  <c r="M30" i="10"/>
  <c r="K3" i="8"/>
  <c r="N4" i="10"/>
  <c r="N5" i="10"/>
  <c r="N6" i="10"/>
  <c r="N7" i="10"/>
  <c r="N8" i="10"/>
  <c r="N9" i="10"/>
  <c r="N10" i="10"/>
  <c r="N11" i="10"/>
  <c r="N12" i="10"/>
  <c r="N13" i="10"/>
  <c r="N30" i="10"/>
  <c r="L3" i="8"/>
  <c r="O4" i="10"/>
  <c r="O5" i="10"/>
  <c r="O6" i="10"/>
  <c r="O7" i="10"/>
  <c r="O8" i="10"/>
  <c r="O9" i="10"/>
  <c r="O10" i="10"/>
  <c r="O11" i="10"/>
  <c r="O12" i="10"/>
  <c r="O13" i="10"/>
  <c r="O30" i="10"/>
  <c r="M3" i="8"/>
  <c r="P4" i="10"/>
  <c r="P5" i="10"/>
  <c r="P6" i="10"/>
  <c r="P7" i="10"/>
  <c r="P8" i="10"/>
  <c r="P9" i="10"/>
  <c r="P10" i="10"/>
  <c r="P11" i="10"/>
  <c r="P12" i="10"/>
  <c r="P13" i="10"/>
  <c r="P30" i="10"/>
  <c r="N3" i="8"/>
  <c r="Q26" i="10"/>
  <c r="R26" i="10"/>
  <c r="S26" i="10"/>
  <c r="T26" i="10"/>
  <c r="U26" i="10"/>
  <c r="V26" i="10"/>
  <c r="W26" i="10"/>
  <c r="X26" i="10"/>
  <c r="Y26" i="10"/>
  <c r="Z26" i="10"/>
  <c r="AA26" i="10"/>
  <c r="AB26" i="10"/>
  <c r="Q4" i="10"/>
  <c r="Q5" i="10"/>
  <c r="Q6" i="10"/>
  <c r="Q7" i="10"/>
  <c r="Q8" i="10"/>
  <c r="Q9" i="10"/>
  <c r="Q10" i="10"/>
  <c r="Q11" i="10"/>
  <c r="Q12" i="10"/>
  <c r="Q13" i="10"/>
  <c r="Q30" i="10"/>
  <c r="O3" i="8"/>
  <c r="R4" i="10"/>
  <c r="R5" i="10"/>
  <c r="R6" i="10"/>
  <c r="R7" i="10"/>
  <c r="R8" i="10"/>
  <c r="R9" i="10"/>
  <c r="R10" i="10"/>
  <c r="R11" i="10"/>
  <c r="R12" i="10"/>
  <c r="R13" i="10"/>
  <c r="R30" i="10"/>
  <c r="P3" i="8"/>
  <c r="S4" i="10"/>
  <c r="S5" i="10"/>
  <c r="S6" i="10"/>
  <c r="S7" i="10"/>
  <c r="S8" i="10"/>
  <c r="S9" i="10"/>
  <c r="S10" i="10"/>
  <c r="S11" i="10"/>
  <c r="S12" i="10"/>
  <c r="S13" i="10"/>
  <c r="S30" i="10"/>
  <c r="Q3" i="8"/>
  <c r="T4" i="10"/>
  <c r="T5" i="10"/>
  <c r="T6" i="10"/>
  <c r="T7" i="10"/>
  <c r="T8" i="10"/>
  <c r="T9" i="10"/>
  <c r="T10" i="10"/>
  <c r="T11" i="10"/>
  <c r="T12" i="10"/>
  <c r="T13" i="10"/>
  <c r="T30" i="10"/>
  <c r="R3" i="8"/>
  <c r="U4" i="10"/>
  <c r="U5" i="10"/>
  <c r="U6" i="10"/>
  <c r="U7" i="10"/>
  <c r="U8" i="10"/>
  <c r="U9" i="10"/>
  <c r="U10" i="10"/>
  <c r="U11" i="10"/>
  <c r="U12" i="10"/>
  <c r="U13" i="10"/>
  <c r="U30" i="10"/>
  <c r="S3" i="8"/>
  <c r="V4" i="10"/>
  <c r="V5" i="10"/>
  <c r="V6" i="10"/>
  <c r="V7" i="10"/>
  <c r="V8" i="10"/>
  <c r="V9" i="10"/>
  <c r="V10" i="10"/>
  <c r="V11" i="10"/>
  <c r="V12" i="10"/>
  <c r="V13" i="10"/>
  <c r="V30" i="10"/>
  <c r="T3" i="8"/>
  <c r="W4" i="10"/>
  <c r="W5" i="10"/>
  <c r="W6" i="10"/>
  <c r="W7" i="10"/>
  <c r="W8" i="10"/>
  <c r="W9" i="10"/>
  <c r="W10" i="10"/>
  <c r="W11" i="10"/>
  <c r="W12" i="10"/>
  <c r="W13" i="10"/>
  <c r="W30" i="10"/>
  <c r="U3" i="8"/>
  <c r="X4" i="10"/>
  <c r="X5" i="10"/>
  <c r="X6" i="10"/>
  <c r="X7" i="10"/>
  <c r="X8" i="10"/>
  <c r="X9" i="10"/>
  <c r="X10" i="10"/>
  <c r="X11" i="10"/>
  <c r="X12" i="10"/>
  <c r="X13" i="10"/>
  <c r="X30" i="10"/>
  <c r="V3" i="8"/>
  <c r="Y4" i="10"/>
  <c r="Y5" i="10"/>
  <c r="Y6" i="10"/>
  <c r="Y7" i="10"/>
  <c r="Y8" i="10"/>
  <c r="Y9" i="10"/>
  <c r="Y10" i="10"/>
  <c r="Y11" i="10"/>
  <c r="Y12" i="10"/>
  <c r="Y13" i="10"/>
  <c r="Y30" i="10"/>
  <c r="W3" i="8"/>
  <c r="Z4" i="10"/>
  <c r="Z5" i="10"/>
  <c r="Z6" i="10"/>
  <c r="Z7" i="10"/>
  <c r="Z8" i="10"/>
  <c r="Z9" i="10"/>
  <c r="Z10" i="10"/>
  <c r="Z11" i="10"/>
  <c r="Z12" i="10"/>
  <c r="Z13" i="10"/>
  <c r="Z30" i="10"/>
  <c r="X3" i="8"/>
  <c r="AA4" i="10"/>
  <c r="AA5" i="10"/>
  <c r="AA6" i="10"/>
  <c r="AA7" i="10"/>
  <c r="AA8" i="10"/>
  <c r="AA9" i="10"/>
  <c r="AA10" i="10"/>
  <c r="AA11" i="10"/>
  <c r="AA12" i="10"/>
  <c r="AA13" i="10"/>
  <c r="AA30" i="10"/>
  <c r="Y3" i="8"/>
  <c r="AB4" i="10"/>
  <c r="AB5" i="10"/>
  <c r="AB6" i="10"/>
  <c r="AB7" i="10"/>
  <c r="AB8" i="10"/>
  <c r="AB9" i="10"/>
  <c r="AB10" i="10"/>
  <c r="AB11" i="10"/>
  <c r="AB12" i="10"/>
  <c r="AB13" i="10"/>
  <c r="AB30" i="10"/>
  <c r="Z3" i="8"/>
  <c r="Q15" i="10"/>
  <c r="AC26" i="10"/>
  <c r="R15" i="10"/>
  <c r="AD26" i="10"/>
  <c r="S15" i="10"/>
  <c r="AE26" i="10"/>
  <c r="T15" i="10"/>
  <c r="AF26" i="10"/>
  <c r="U15" i="10"/>
  <c r="AG26" i="10"/>
  <c r="V15" i="10"/>
  <c r="AH26" i="10"/>
  <c r="W15" i="10"/>
  <c r="AI26" i="10"/>
  <c r="X15" i="10"/>
  <c r="AJ26" i="10"/>
  <c r="Y15" i="10"/>
  <c r="AK26" i="10"/>
  <c r="Z15" i="10"/>
  <c r="AL26" i="10"/>
  <c r="AA15" i="10"/>
  <c r="AM26" i="10"/>
  <c r="AB15" i="10"/>
  <c r="AN26" i="10"/>
  <c r="AC4" i="10"/>
  <c r="AC5" i="10"/>
  <c r="AC6" i="10"/>
  <c r="AC7" i="10"/>
  <c r="AC8" i="10"/>
  <c r="AC9" i="10"/>
  <c r="AC10" i="10"/>
  <c r="AC11" i="10"/>
  <c r="AC12" i="10"/>
  <c r="AC13" i="10"/>
  <c r="AC30" i="10"/>
  <c r="AA3" i="8"/>
  <c r="AD4" i="10"/>
  <c r="AD5" i="10"/>
  <c r="AD6" i="10"/>
  <c r="AD7" i="10"/>
  <c r="AD8" i="10"/>
  <c r="AD9" i="10"/>
  <c r="AD10" i="10"/>
  <c r="AD11" i="10"/>
  <c r="AD12" i="10"/>
  <c r="AD13" i="10"/>
  <c r="AD30" i="10"/>
  <c r="AB3" i="8"/>
  <c r="AE4" i="10"/>
  <c r="AE5" i="10"/>
  <c r="AE6" i="10"/>
  <c r="AE7" i="10"/>
  <c r="AE8" i="10"/>
  <c r="AE9" i="10"/>
  <c r="AE10" i="10"/>
  <c r="AE11" i="10"/>
  <c r="AE12" i="10"/>
  <c r="AE13" i="10"/>
  <c r="AE30" i="10"/>
  <c r="AC3" i="8"/>
  <c r="AF4" i="10"/>
  <c r="AF5" i="10"/>
  <c r="AF6" i="10"/>
  <c r="AF7" i="10"/>
  <c r="AF8" i="10"/>
  <c r="AF9" i="10"/>
  <c r="AF10" i="10"/>
  <c r="AF11" i="10"/>
  <c r="AF12" i="10"/>
  <c r="AF13" i="10"/>
  <c r="AF30" i="10"/>
  <c r="AD3" i="8"/>
  <c r="AG4" i="10"/>
  <c r="AG5" i="10"/>
  <c r="AG6" i="10"/>
  <c r="AG7" i="10"/>
  <c r="AG8" i="10"/>
  <c r="AG9" i="10"/>
  <c r="AG10" i="10"/>
  <c r="AG11" i="10"/>
  <c r="AG12" i="10"/>
  <c r="AG13" i="10"/>
  <c r="AG30" i="10"/>
  <c r="AE3" i="8"/>
  <c r="AH4" i="10"/>
  <c r="AH5" i="10"/>
  <c r="AH6" i="10"/>
  <c r="AH7" i="10"/>
  <c r="AH8" i="10"/>
  <c r="AH9" i="10"/>
  <c r="AH10" i="10"/>
  <c r="AH11" i="10"/>
  <c r="AH12" i="10"/>
  <c r="AH13" i="10"/>
  <c r="AH30" i="10"/>
  <c r="AF3" i="8"/>
  <c r="AI4" i="10"/>
  <c r="AI5" i="10"/>
  <c r="AI6" i="10"/>
  <c r="AI7" i="10"/>
  <c r="AI8" i="10"/>
  <c r="AI9" i="10"/>
  <c r="AI10" i="10"/>
  <c r="AI11" i="10"/>
  <c r="AI12" i="10"/>
  <c r="AI13" i="10"/>
  <c r="AI30" i="10"/>
  <c r="AG3" i="8"/>
  <c r="AJ4" i="10"/>
  <c r="AJ5" i="10"/>
  <c r="AJ6" i="10"/>
  <c r="AJ7" i="10"/>
  <c r="AJ8" i="10"/>
  <c r="AJ9" i="10"/>
  <c r="AJ10" i="10"/>
  <c r="AJ11" i="10"/>
  <c r="AJ12" i="10"/>
  <c r="AJ13" i="10"/>
  <c r="AJ30" i="10"/>
  <c r="AH3" i="8"/>
  <c r="AK4" i="10"/>
  <c r="AK5" i="10"/>
  <c r="AK6" i="10"/>
  <c r="AK7" i="10"/>
  <c r="AK8" i="10"/>
  <c r="AK9" i="10"/>
  <c r="AK10" i="10"/>
  <c r="AK11" i="10"/>
  <c r="AK12" i="10"/>
  <c r="AK13" i="10"/>
  <c r="AK30" i="10"/>
  <c r="AI3" i="8"/>
  <c r="AL4" i="10"/>
  <c r="AL5" i="10"/>
  <c r="AL6" i="10"/>
  <c r="AL7" i="10"/>
  <c r="AL8" i="10"/>
  <c r="AL9" i="10"/>
  <c r="AL10" i="10"/>
  <c r="AL11" i="10"/>
  <c r="AL12" i="10"/>
  <c r="AL13" i="10"/>
  <c r="AL30" i="10"/>
  <c r="AJ3" i="8"/>
  <c r="AM4" i="10"/>
  <c r="AM5" i="10"/>
  <c r="AM6" i="10"/>
  <c r="AM7" i="10"/>
  <c r="AM8" i="10"/>
  <c r="AM9" i="10"/>
  <c r="AM10" i="10"/>
  <c r="AM11" i="10"/>
  <c r="AM12" i="10"/>
  <c r="AM13" i="10"/>
  <c r="AM30" i="10"/>
  <c r="AK3" i="8"/>
  <c r="AN4" i="10"/>
  <c r="AN5" i="10"/>
  <c r="AN6" i="10"/>
  <c r="AN7" i="10"/>
  <c r="AN8" i="10"/>
  <c r="AN9" i="10"/>
  <c r="AN10" i="10"/>
  <c r="AN11" i="10"/>
  <c r="AN12" i="10"/>
  <c r="AN13" i="10"/>
  <c r="AN30" i="10"/>
  <c r="AL3" i="8"/>
  <c r="B3" i="8"/>
  <c r="B4" i="15"/>
  <c r="B12" i="15"/>
  <c r="B18" i="15"/>
  <c r="C10" i="15"/>
  <c r="C9" i="15"/>
  <c r="C8" i="15"/>
  <c r="C7" i="15"/>
  <c r="B10" i="15"/>
  <c r="B8" i="15"/>
  <c r="B7" i="15"/>
  <c r="B3" i="15"/>
  <c r="B3" i="16"/>
  <c r="D11" i="16"/>
  <c r="D12" i="16"/>
  <c r="D13" i="16"/>
  <c r="D15" i="16"/>
  <c r="D16" i="16"/>
  <c r="D18" i="16"/>
  <c r="D19" i="16"/>
  <c r="D20" i="16"/>
  <c r="D22" i="16"/>
  <c r="D23" i="16"/>
  <c r="D24" i="16"/>
  <c r="D25" i="16"/>
  <c r="D27" i="16"/>
  <c r="D29" i="16"/>
  <c r="D30" i="16"/>
  <c r="D31" i="16"/>
  <c r="D32" i="16"/>
  <c r="D34" i="16"/>
  <c r="D35" i="16"/>
  <c r="D36" i="16"/>
  <c r="D37" i="16"/>
  <c r="D39" i="16"/>
  <c r="D40" i="16"/>
  <c r="D41" i="16"/>
  <c r="D42" i="16"/>
  <c r="D44" i="16"/>
  <c r="D45" i="16"/>
  <c r="D46" i="16"/>
  <c r="D47" i="16"/>
  <c r="D49" i="16"/>
  <c r="D50" i="16"/>
  <c r="D51" i="16"/>
  <c r="D10" i="16"/>
  <c r="D53" i="16"/>
  <c r="B9" i="8"/>
  <c r="AD16" i="10"/>
  <c r="Q9" i="8"/>
  <c r="AE16" i="10"/>
  <c r="AF16" i="10"/>
  <c r="AG16" i="10"/>
  <c r="AI16" i="10"/>
  <c r="AK16" i="10"/>
  <c r="AM16" i="10"/>
  <c r="AN16" i="10"/>
  <c r="D9" i="8"/>
  <c r="E9" i="8"/>
  <c r="F9" i="8"/>
  <c r="G9" i="8"/>
  <c r="H9" i="8"/>
  <c r="I9" i="8"/>
  <c r="J9" i="8"/>
  <c r="K9" i="8"/>
  <c r="L9" i="8"/>
  <c r="M9" i="8"/>
  <c r="N9" i="8"/>
  <c r="C9" i="8"/>
  <c r="AJ16" i="10"/>
  <c r="AC16" i="10"/>
  <c r="L32" i="10"/>
  <c r="M32" i="10"/>
  <c r="G32" i="10"/>
  <c r="E32" i="10"/>
  <c r="N8" i="8"/>
  <c r="H32" i="10"/>
  <c r="O32" i="10"/>
  <c r="J32" i="10"/>
  <c r="F32" i="10"/>
  <c r="D32" i="10"/>
  <c r="N32" i="10"/>
  <c r="AH16" i="10"/>
  <c r="P32" i="10"/>
  <c r="X9" i="8"/>
  <c r="S9" i="8"/>
  <c r="Z9" i="8"/>
  <c r="B8" i="8"/>
  <c r="K32" i="10"/>
  <c r="AL16" i="10"/>
  <c r="E8" i="8"/>
  <c r="K8" i="8"/>
  <c r="I8" i="8"/>
  <c r="H8" i="8"/>
  <c r="C8" i="8"/>
  <c r="J8" i="8"/>
  <c r="G8" i="8"/>
  <c r="I32" i="10"/>
  <c r="C32" i="10"/>
  <c r="M8" i="8"/>
  <c r="L8" i="8"/>
  <c r="P9" i="8"/>
  <c r="F8" i="8"/>
  <c r="D8" i="8"/>
  <c r="C50" i="10"/>
  <c r="C38" i="10"/>
  <c r="C36" i="10"/>
  <c r="C35" i="10"/>
  <c r="W9" i="8"/>
  <c r="U9" i="8"/>
  <c r="C44" i="10"/>
  <c r="C45" i="10"/>
  <c r="C46" i="10"/>
  <c r="C47" i="10"/>
  <c r="O9" i="8"/>
  <c r="V9" i="8"/>
  <c r="T9" i="8"/>
  <c r="Y9" i="8"/>
  <c r="R9" i="8"/>
  <c r="D44" i="10"/>
  <c r="B16" i="8"/>
  <c r="D35" i="10"/>
  <c r="B6" i="8"/>
  <c r="D38" i="10"/>
  <c r="D50" i="10"/>
  <c r="B20" i="8"/>
  <c r="D36" i="10"/>
  <c r="B5" i="8"/>
  <c r="C42" i="10"/>
  <c r="C39" i="10"/>
  <c r="C40" i="10"/>
  <c r="C41" i="10"/>
  <c r="C48" i="10"/>
  <c r="C54" i="10"/>
  <c r="C51" i="10"/>
  <c r="C52" i="10"/>
  <c r="C53" i="10"/>
  <c r="E44" i="10"/>
  <c r="E36" i="10"/>
  <c r="C5" i="8"/>
  <c r="E35" i="10"/>
  <c r="C6" i="8"/>
  <c r="E50" i="10"/>
  <c r="E38" i="10"/>
  <c r="D42" i="10"/>
  <c r="B14" i="8"/>
  <c r="D39" i="10"/>
  <c r="D40" i="10"/>
  <c r="D41" i="10"/>
  <c r="B13" i="8"/>
  <c r="B12" i="8"/>
  <c r="B10" i="8"/>
  <c r="D51" i="10"/>
  <c r="D52" i="10"/>
  <c r="D54" i="10"/>
  <c r="B22" i="8"/>
  <c r="D45" i="10"/>
  <c r="D46" i="10"/>
  <c r="D47" i="10"/>
  <c r="B17" i="8"/>
  <c r="D48" i="10"/>
  <c r="B18" i="8"/>
  <c r="D53" i="10"/>
  <c r="B21" i="8"/>
  <c r="E45" i="10"/>
  <c r="E46" i="10"/>
  <c r="E47" i="10"/>
  <c r="C17" i="8"/>
  <c r="C16" i="8"/>
  <c r="E48" i="10"/>
  <c r="C18" i="8"/>
  <c r="F44" i="10"/>
  <c r="F38" i="10"/>
  <c r="F35" i="10"/>
  <c r="D6" i="8"/>
  <c r="F36" i="10"/>
  <c r="D5" i="8"/>
  <c r="F50" i="10"/>
  <c r="C12" i="8"/>
  <c r="C10" i="8"/>
  <c r="E42" i="10"/>
  <c r="C14" i="8"/>
  <c r="E39" i="10"/>
  <c r="E40" i="10"/>
  <c r="E41" i="10"/>
  <c r="C13" i="8"/>
  <c r="E51" i="10"/>
  <c r="E52" i="10"/>
  <c r="E54" i="10"/>
  <c r="C22" i="8"/>
  <c r="C20" i="8"/>
  <c r="E53" i="10"/>
  <c r="C21" i="8"/>
  <c r="F39" i="10"/>
  <c r="F40" i="10"/>
  <c r="F41" i="10"/>
  <c r="D13" i="8"/>
  <c r="D12" i="8"/>
  <c r="D10" i="8"/>
  <c r="F42" i="10"/>
  <c r="D14" i="8"/>
  <c r="G50" i="10"/>
  <c r="G36" i="10"/>
  <c r="E5" i="8"/>
  <c r="G35" i="10"/>
  <c r="E6" i="8"/>
  <c r="G44" i="10"/>
  <c r="G38" i="10"/>
  <c r="F51" i="10"/>
  <c r="F52" i="10"/>
  <c r="D20" i="8"/>
  <c r="F54" i="10"/>
  <c r="D22" i="8"/>
  <c r="F48" i="10"/>
  <c r="D18" i="8"/>
  <c r="F45" i="10"/>
  <c r="F46" i="10"/>
  <c r="F47" i="10"/>
  <c r="D17" i="8"/>
  <c r="D16" i="8"/>
  <c r="F53" i="10"/>
  <c r="D21" i="8"/>
  <c r="G42" i="10"/>
  <c r="E14" i="8"/>
  <c r="E12" i="8"/>
  <c r="E10" i="8"/>
  <c r="G39" i="10"/>
  <c r="G40" i="10"/>
  <c r="G41" i="10"/>
  <c r="E13" i="8"/>
  <c r="E16" i="8"/>
  <c r="G48" i="10"/>
  <c r="E18" i="8"/>
  <c r="G45" i="10"/>
  <c r="G46" i="10"/>
  <c r="G47" i="10"/>
  <c r="E17" i="8"/>
  <c r="G54" i="10"/>
  <c r="E22" i="8"/>
  <c r="G51" i="10"/>
  <c r="G52" i="10"/>
  <c r="E20" i="8"/>
  <c r="H50" i="10"/>
  <c r="H36" i="10"/>
  <c r="F5" i="8"/>
  <c r="H35" i="10"/>
  <c r="F6" i="8"/>
  <c r="H38" i="10"/>
  <c r="H44" i="10"/>
  <c r="G53" i="10"/>
  <c r="E21" i="8"/>
  <c r="F20" i="8"/>
  <c r="H54" i="10"/>
  <c r="F22" i="8"/>
  <c r="H51" i="10"/>
  <c r="H52" i="10"/>
  <c r="I36" i="10"/>
  <c r="G5" i="8"/>
  <c r="I44" i="10"/>
  <c r="I35" i="10"/>
  <c r="G6" i="8"/>
  <c r="I38" i="10"/>
  <c r="I50" i="10"/>
  <c r="F12" i="8"/>
  <c r="F10" i="8"/>
  <c r="H39" i="10"/>
  <c r="H40" i="10"/>
  <c r="H41" i="10"/>
  <c r="F13" i="8"/>
  <c r="H42" i="10"/>
  <c r="F14" i="8"/>
  <c r="F16" i="8"/>
  <c r="H48" i="10"/>
  <c r="F18" i="8"/>
  <c r="H45" i="10"/>
  <c r="H46" i="10"/>
  <c r="H47" i="10"/>
  <c r="F17" i="8"/>
  <c r="H53" i="10"/>
  <c r="F21" i="8"/>
  <c r="G16" i="8"/>
  <c r="I45" i="10"/>
  <c r="I46" i="10"/>
  <c r="I47" i="10"/>
  <c r="G17" i="8"/>
  <c r="I48" i="10"/>
  <c r="G18" i="8"/>
  <c r="J44" i="10"/>
  <c r="J38" i="10"/>
  <c r="J35" i="10"/>
  <c r="H6" i="8"/>
  <c r="J50" i="10"/>
  <c r="J36" i="10"/>
  <c r="H5" i="8"/>
  <c r="I54" i="10"/>
  <c r="G22" i="8"/>
  <c r="G20" i="8"/>
  <c r="I51" i="10"/>
  <c r="I52" i="10"/>
  <c r="G12" i="8"/>
  <c r="G10" i="8"/>
  <c r="I39" i="10"/>
  <c r="I40" i="10"/>
  <c r="I41" i="10"/>
  <c r="G13" i="8"/>
  <c r="I42" i="10"/>
  <c r="G14" i="8"/>
  <c r="I53" i="10"/>
  <c r="G21" i="8"/>
  <c r="H20" i="8"/>
  <c r="J51" i="10"/>
  <c r="J52" i="10"/>
  <c r="J54" i="10"/>
  <c r="H22" i="8"/>
  <c r="H12" i="8"/>
  <c r="H10" i="8"/>
  <c r="J42" i="10"/>
  <c r="H14" i="8"/>
  <c r="J39" i="10"/>
  <c r="J40" i="10"/>
  <c r="J41" i="10"/>
  <c r="H13" i="8"/>
  <c r="K36" i="10"/>
  <c r="I5" i="8"/>
  <c r="K44" i="10"/>
  <c r="K35" i="10"/>
  <c r="I6" i="8"/>
  <c r="K50" i="10"/>
  <c r="K38" i="10"/>
  <c r="H16" i="8"/>
  <c r="J48" i="10"/>
  <c r="H18" i="8"/>
  <c r="J45" i="10"/>
  <c r="J46" i="10"/>
  <c r="J47" i="10"/>
  <c r="H17" i="8"/>
  <c r="J53" i="10"/>
  <c r="H21" i="8"/>
  <c r="L38" i="10"/>
  <c r="L36" i="10"/>
  <c r="J5" i="8"/>
  <c r="L44" i="10"/>
  <c r="L50" i="10"/>
  <c r="L35" i="10"/>
  <c r="J6" i="8"/>
  <c r="I20" i="8"/>
  <c r="K54" i="10"/>
  <c r="I22" i="8"/>
  <c r="K51" i="10"/>
  <c r="K52" i="10"/>
  <c r="K39" i="10"/>
  <c r="K40" i="10"/>
  <c r="K41" i="10"/>
  <c r="I13" i="8"/>
  <c r="I12" i="8"/>
  <c r="I10" i="8"/>
  <c r="K42" i="10"/>
  <c r="I14" i="8"/>
  <c r="I16" i="8"/>
  <c r="K45" i="10"/>
  <c r="K46" i="10"/>
  <c r="K47" i="10"/>
  <c r="I17" i="8"/>
  <c r="K48" i="10"/>
  <c r="I18" i="8"/>
  <c r="K53" i="10"/>
  <c r="I21" i="8"/>
  <c r="L39" i="10"/>
  <c r="L40" i="10"/>
  <c r="L41" i="10"/>
  <c r="J13" i="8"/>
  <c r="J12" i="8"/>
  <c r="J10" i="8"/>
  <c r="L42" i="10"/>
  <c r="J14" i="8"/>
  <c r="L51" i="10"/>
  <c r="L52" i="10"/>
  <c r="L54" i="10"/>
  <c r="J22" i="8"/>
  <c r="J20" i="8"/>
  <c r="M50" i="10"/>
  <c r="M35" i="10"/>
  <c r="K6" i="8"/>
  <c r="M36" i="10"/>
  <c r="K5" i="8"/>
  <c r="M44" i="10"/>
  <c r="M38" i="10"/>
  <c r="J16" i="8"/>
  <c r="L45" i="10"/>
  <c r="L46" i="10"/>
  <c r="L47" i="10"/>
  <c r="J17" i="8"/>
  <c r="L48" i="10"/>
  <c r="J18" i="8"/>
  <c r="L53" i="10"/>
  <c r="J21" i="8"/>
  <c r="M45" i="10"/>
  <c r="M46" i="10"/>
  <c r="M47" i="10"/>
  <c r="K17" i="8"/>
  <c r="K16" i="8"/>
  <c r="M48" i="10"/>
  <c r="K18" i="8"/>
  <c r="M42" i="10"/>
  <c r="K14" i="8"/>
  <c r="K12" i="8"/>
  <c r="K10" i="8"/>
  <c r="M39" i="10"/>
  <c r="M40" i="10"/>
  <c r="M41" i="10"/>
  <c r="K13" i="8"/>
  <c r="N50" i="10"/>
  <c r="N44" i="10"/>
  <c r="N35" i="10"/>
  <c r="L6" i="8"/>
  <c r="N36" i="10"/>
  <c r="L5" i="8"/>
  <c r="N38" i="10"/>
  <c r="M54" i="10"/>
  <c r="K22" i="8"/>
  <c r="M51" i="10"/>
  <c r="M52" i="10"/>
  <c r="K20" i="8"/>
  <c r="M53" i="10"/>
  <c r="K21" i="8"/>
  <c r="N48" i="10"/>
  <c r="L18" i="8"/>
  <c r="L16" i="8"/>
  <c r="N45" i="10"/>
  <c r="N46" i="10"/>
  <c r="N47" i="10"/>
  <c r="L17" i="8"/>
  <c r="O50" i="10"/>
  <c r="O44" i="10"/>
  <c r="O35" i="10"/>
  <c r="M6" i="8"/>
  <c r="O38" i="10"/>
  <c r="O36" i="10"/>
  <c r="M5" i="8"/>
  <c r="L20" i="8"/>
  <c r="N51" i="10"/>
  <c r="N52" i="10"/>
  <c r="N54" i="10"/>
  <c r="L22" i="8"/>
  <c r="N39" i="10"/>
  <c r="N40" i="10"/>
  <c r="N41" i="10"/>
  <c r="L13" i="8"/>
  <c r="L12" i="8"/>
  <c r="L10" i="8"/>
  <c r="N42" i="10"/>
  <c r="L14" i="8"/>
  <c r="N53" i="10"/>
  <c r="L21" i="8"/>
  <c r="P50" i="10"/>
  <c r="P44" i="10"/>
  <c r="P35" i="10"/>
  <c r="N6" i="8"/>
  <c r="P38" i="10"/>
  <c r="P36" i="10"/>
  <c r="N5" i="8"/>
  <c r="O48" i="10"/>
  <c r="M18" i="8"/>
  <c r="O45" i="10"/>
  <c r="O46" i="10"/>
  <c r="O47" i="10"/>
  <c r="M17" i="8"/>
  <c r="M16" i="8"/>
  <c r="M12" i="8"/>
  <c r="M10" i="8"/>
  <c r="O42" i="10"/>
  <c r="M14" i="8"/>
  <c r="O39" i="10"/>
  <c r="O40" i="10"/>
  <c r="O41" i="10"/>
  <c r="M13" i="8"/>
  <c r="O54" i="10"/>
  <c r="M22" i="8"/>
  <c r="O51" i="10"/>
  <c r="O52" i="10"/>
  <c r="M20" i="8"/>
  <c r="O53" i="10"/>
  <c r="M21" i="8"/>
  <c r="Y32" i="10"/>
  <c r="W8" i="8"/>
  <c r="AK15" i="10"/>
  <c r="AI9" i="8"/>
  <c r="V32" i="10"/>
  <c r="AH15" i="10"/>
  <c r="AF9" i="8"/>
  <c r="T8" i="8"/>
  <c r="U8" i="8"/>
  <c r="AI15" i="10"/>
  <c r="AG9" i="8"/>
  <c r="W32" i="10"/>
  <c r="Q32" i="10"/>
  <c r="O8" i="8"/>
  <c r="AC15" i="10"/>
  <c r="AA9" i="8"/>
  <c r="N12" i="8"/>
  <c r="N10" i="8"/>
  <c r="P42" i="10"/>
  <c r="N14" i="8"/>
  <c r="P39" i="10"/>
  <c r="P40" i="10"/>
  <c r="P41" i="10"/>
  <c r="N13" i="8"/>
  <c r="AL15" i="10"/>
  <c r="AJ9" i="8"/>
  <c r="Z32" i="10"/>
  <c r="X8" i="8"/>
  <c r="V8" i="8"/>
  <c r="X32" i="10"/>
  <c r="AJ15" i="10"/>
  <c r="AH9" i="8"/>
  <c r="AB32" i="10"/>
  <c r="AN15" i="10"/>
  <c r="AL9" i="8"/>
  <c r="Z8" i="8"/>
  <c r="AM15" i="10"/>
  <c r="AK9" i="8"/>
  <c r="AA32" i="10"/>
  <c r="Y8" i="8"/>
  <c r="P48" i="10"/>
  <c r="N18" i="8"/>
  <c r="N16" i="8"/>
  <c r="P45" i="10"/>
  <c r="P46" i="10"/>
  <c r="P47" i="10"/>
  <c r="N17" i="8"/>
  <c r="S32" i="10"/>
  <c r="Q8" i="8"/>
  <c r="AE15" i="10"/>
  <c r="AC9" i="8"/>
  <c r="U32" i="10"/>
  <c r="AG15" i="10"/>
  <c r="AE9" i="8"/>
  <c r="S8" i="8"/>
  <c r="R8" i="8"/>
  <c r="T32" i="10"/>
  <c r="AF15" i="10"/>
  <c r="AD9" i="8"/>
  <c r="N20" i="8"/>
  <c r="P51" i="10"/>
  <c r="P52" i="10"/>
  <c r="P53" i="10"/>
  <c r="P54" i="10"/>
  <c r="R32" i="10"/>
  <c r="AD15" i="10"/>
  <c r="AB9" i="8"/>
  <c r="P8" i="8"/>
  <c r="N22" i="8"/>
  <c r="N21" i="8"/>
  <c r="Q38" i="10"/>
  <c r="Q44" i="10"/>
  <c r="Q35" i="10"/>
  <c r="O6" i="8"/>
  <c r="Q36" i="10"/>
  <c r="O5" i="8"/>
  <c r="Q50" i="10"/>
  <c r="Q45" i="10"/>
  <c r="Q46" i="10"/>
  <c r="Q47" i="10"/>
  <c r="O17" i="8"/>
  <c r="Q48" i="10"/>
  <c r="O18" i="8"/>
  <c r="O16" i="8"/>
  <c r="Q39" i="10"/>
  <c r="Q40" i="10"/>
  <c r="Q41" i="10"/>
  <c r="O13" i="8"/>
  <c r="O12" i="8"/>
  <c r="O10" i="8"/>
  <c r="Q42" i="10"/>
  <c r="O14" i="8"/>
  <c r="R38" i="10"/>
  <c r="R44" i="10"/>
  <c r="R36" i="10"/>
  <c r="P5" i="8"/>
  <c r="R35" i="10"/>
  <c r="P6" i="8"/>
  <c r="R50" i="10"/>
  <c r="Q54" i="10"/>
  <c r="O22" i="8"/>
  <c r="Q51" i="10"/>
  <c r="Q52" i="10"/>
  <c r="O20" i="8"/>
  <c r="Q53" i="10"/>
  <c r="O21" i="8"/>
  <c r="R54" i="10"/>
  <c r="P22" i="8"/>
  <c r="P20" i="8"/>
  <c r="R51" i="10"/>
  <c r="R52" i="10"/>
  <c r="S35" i="10"/>
  <c r="Q6" i="8"/>
  <c r="S36" i="10"/>
  <c r="Q5" i="8"/>
  <c r="S50" i="10"/>
  <c r="S44" i="10"/>
  <c r="S38" i="10"/>
  <c r="R45" i="10"/>
  <c r="R46" i="10"/>
  <c r="R47" i="10"/>
  <c r="P17" i="8"/>
  <c r="R48" i="10"/>
  <c r="P18" i="8"/>
  <c r="P16" i="8"/>
  <c r="P12" i="8"/>
  <c r="P10" i="8"/>
  <c r="R39" i="10"/>
  <c r="R40" i="10"/>
  <c r="R41" i="10"/>
  <c r="P13" i="8"/>
  <c r="R42" i="10"/>
  <c r="P14" i="8"/>
  <c r="R53" i="10"/>
  <c r="P21" i="8"/>
  <c r="T38" i="10"/>
  <c r="T44" i="10"/>
  <c r="T36" i="10"/>
  <c r="R5" i="8"/>
  <c r="T35" i="10"/>
  <c r="R6" i="8"/>
  <c r="T50" i="10"/>
  <c r="Q16" i="8"/>
  <c r="S48" i="10"/>
  <c r="Q18" i="8"/>
  <c r="S45" i="10"/>
  <c r="S46" i="10"/>
  <c r="S47" i="10"/>
  <c r="Q17" i="8"/>
  <c r="S42" i="10"/>
  <c r="Q14" i="8"/>
  <c r="S39" i="10"/>
  <c r="S40" i="10"/>
  <c r="S41" i="10"/>
  <c r="Q13" i="8"/>
  <c r="Q12" i="8"/>
  <c r="Q10" i="8"/>
  <c r="S54" i="10"/>
  <c r="Q22" i="8"/>
  <c r="Q20" i="8"/>
  <c r="S51" i="10"/>
  <c r="S52" i="10"/>
  <c r="S53" i="10"/>
  <c r="Q21" i="8"/>
  <c r="T54" i="10"/>
  <c r="R22" i="8"/>
  <c r="T51" i="10"/>
  <c r="T52" i="10"/>
  <c r="R20" i="8"/>
  <c r="R16" i="8"/>
  <c r="T48" i="10"/>
  <c r="R18" i="8"/>
  <c r="T45" i="10"/>
  <c r="T46" i="10"/>
  <c r="T47" i="10"/>
  <c r="R17" i="8"/>
  <c r="U36" i="10"/>
  <c r="S5" i="8"/>
  <c r="U35" i="10"/>
  <c r="S6" i="8"/>
  <c r="U44" i="10"/>
  <c r="U38" i="10"/>
  <c r="U50" i="10"/>
  <c r="T42" i="10"/>
  <c r="R14" i="8"/>
  <c r="T39" i="10"/>
  <c r="T40" i="10"/>
  <c r="T41" i="10"/>
  <c r="R13" i="8"/>
  <c r="R12" i="8"/>
  <c r="R10" i="8"/>
  <c r="T53" i="10"/>
  <c r="R21" i="8"/>
  <c r="S20" i="8"/>
  <c r="U51" i="10"/>
  <c r="U52" i="10"/>
  <c r="U54" i="10"/>
  <c r="S22" i="8"/>
  <c r="U42" i="10"/>
  <c r="S14" i="8"/>
  <c r="S12" i="8"/>
  <c r="S10" i="8"/>
  <c r="U39" i="10"/>
  <c r="U40" i="10"/>
  <c r="U41" i="10"/>
  <c r="S13" i="8"/>
  <c r="V50" i="10"/>
  <c r="V35" i="10"/>
  <c r="T6" i="8"/>
  <c r="V44" i="10"/>
  <c r="V38" i="10"/>
  <c r="V36" i="10"/>
  <c r="T5" i="8"/>
  <c r="S16" i="8"/>
  <c r="U45" i="10"/>
  <c r="U46" i="10"/>
  <c r="U47" i="10"/>
  <c r="S17" i="8"/>
  <c r="U48" i="10"/>
  <c r="S18" i="8"/>
  <c r="U53" i="10"/>
  <c r="S21" i="8"/>
  <c r="V42" i="10"/>
  <c r="T14" i="8"/>
  <c r="V39" i="10"/>
  <c r="V40" i="10"/>
  <c r="V41" i="10"/>
  <c r="T13" i="8"/>
  <c r="T12" i="8"/>
  <c r="T10" i="8"/>
  <c r="V48" i="10"/>
  <c r="T18" i="8"/>
  <c r="V45" i="10"/>
  <c r="V46" i="10"/>
  <c r="V47" i="10"/>
  <c r="T17" i="8"/>
  <c r="T16" i="8"/>
  <c r="V54" i="10"/>
  <c r="T22" i="8"/>
  <c r="T20" i="8"/>
  <c r="V51" i="10"/>
  <c r="V52" i="10"/>
  <c r="W35" i="10"/>
  <c r="U6" i="8"/>
  <c r="W36" i="10"/>
  <c r="U5" i="8"/>
  <c r="W38" i="10"/>
  <c r="W50" i="10"/>
  <c r="W44" i="10"/>
  <c r="V53" i="10"/>
  <c r="T21" i="8"/>
  <c r="W39" i="10"/>
  <c r="W40" i="10"/>
  <c r="W41" i="10"/>
  <c r="U13" i="8"/>
  <c r="W42" i="10"/>
  <c r="U14" i="8"/>
  <c r="U12" i="8"/>
  <c r="U10" i="8"/>
  <c r="U16" i="8"/>
  <c r="W45" i="10"/>
  <c r="W46" i="10"/>
  <c r="W47" i="10"/>
  <c r="U17" i="8"/>
  <c r="W48" i="10"/>
  <c r="U18" i="8"/>
  <c r="U20" i="8"/>
  <c r="W51" i="10"/>
  <c r="W52" i="10"/>
  <c r="W54" i="10"/>
  <c r="U22" i="8"/>
  <c r="X36" i="10"/>
  <c r="V5" i="8"/>
  <c r="X44" i="10"/>
  <c r="X38" i="10"/>
  <c r="X35" i="10"/>
  <c r="V6" i="8"/>
  <c r="X50" i="10"/>
  <c r="W53" i="10"/>
  <c r="U21" i="8"/>
  <c r="V16" i="8"/>
  <c r="X45" i="10"/>
  <c r="X46" i="10"/>
  <c r="X47" i="10"/>
  <c r="V17" i="8"/>
  <c r="X48" i="10"/>
  <c r="V18" i="8"/>
  <c r="Y50" i="10"/>
  <c r="Y36" i="10"/>
  <c r="W5" i="8"/>
  <c r="Y44" i="10"/>
  <c r="Y38" i="10"/>
  <c r="Y35" i="10"/>
  <c r="W6" i="8"/>
  <c r="V20" i="8"/>
  <c r="X51" i="10"/>
  <c r="X52" i="10"/>
  <c r="X54" i="10"/>
  <c r="V22" i="8"/>
  <c r="X39" i="10"/>
  <c r="X40" i="10"/>
  <c r="X41" i="10"/>
  <c r="V13" i="8"/>
  <c r="V12" i="8"/>
  <c r="V10" i="8"/>
  <c r="X42" i="10"/>
  <c r="V14" i="8"/>
  <c r="X53" i="10"/>
  <c r="V21" i="8"/>
  <c r="W16" i="8"/>
  <c r="Y48" i="10"/>
  <c r="W18" i="8"/>
  <c r="Y45" i="10"/>
  <c r="Y46" i="10"/>
  <c r="Y47" i="10"/>
  <c r="W17" i="8"/>
  <c r="Z38" i="10"/>
  <c r="Z44" i="10"/>
  <c r="Z36" i="10"/>
  <c r="X5" i="8"/>
  <c r="Z50" i="10"/>
  <c r="Z35" i="10"/>
  <c r="X6" i="8"/>
  <c r="Y39" i="10"/>
  <c r="Y40" i="10"/>
  <c r="Y41" i="10"/>
  <c r="W13" i="8"/>
  <c r="W12" i="8"/>
  <c r="W10" i="8"/>
  <c r="Y42" i="10"/>
  <c r="W14" i="8"/>
  <c r="Y54" i="10"/>
  <c r="W22" i="8"/>
  <c r="W20" i="8"/>
  <c r="Y51" i="10"/>
  <c r="Y52" i="10"/>
  <c r="Y53" i="10"/>
  <c r="W21" i="8"/>
  <c r="AA50" i="10"/>
  <c r="AA36" i="10"/>
  <c r="Y5" i="8"/>
  <c r="AA38" i="10"/>
  <c r="AA35" i="10"/>
  <c r="Y6" i="8"/>
  <c r="AA44" i="10"/>
  <c r="Z54" i="10"/>
  <c r="X22" i="8"/>
  <c r="Z51" i="10"/>
  <c r="Z52" i="10"/>
  <c r="X20" i="8"/>
  <c r="Z42" i="10"/>
  <c r="X14" i="8"/>
  <c r="Z39" i="10"/>
  <c r="Z40" i="10"/>
  <c r="Z41" i="10"/>
  <c r="X13" i="8"/>
  <c r="X12" i="8"/>
  <c r="X10" i="8"/>
  <c r="Z45" i="10"/>
  <c r="Z46" i="10"/>
  <c r="Z47" i="10"/>
  <c r="X17" i="8"/>
  <c r="Z48" i="10"/>
  <c r="X18" i="8"/>
  <c r="X16" i="8"/>
  <c r="Z53" i="10"/>
  <c r="X21" i="8"/>
  <c r="AA48" i="10"/>
  <c r="Y18" i="8"/>
  <c r="AA45" i="10"/>
  <c r="AA46" i="10"/>
  <c r="AA47" i="10"/>
  <c r="Y17" i="8"/>
  <c r="Y16" i="8"/>
  <c r="AA51" i="10"/>
  <c r="AA52" i="10"/>
  <c r="Y20" i="8"/>
  <c r="AA54" i="10"/>
  <c r="Y22" i="8"/>
  <c r="AA39" i="10"/>
  <c r="AA40" i="10"/>
  <c r="AA41" i="10"/>
  <c r="Y13" i="8"/>
  <c r="Y12" i="8"/>
  <c r="Y10" i="8"/>
  <c r="AA42" i="10"/>
  <c r="Y14" i="8"/>
  <c r="AB36" i="10"/>
  <c r="Z5" i="8"/>
  <c r="AB38" i="10"/>
  <c r="AB44" i="10"/>
  <c r="AB35" i="10"/>
  <c r="Z6" i="8"/>
  <c r="AB50" i="10"/>
  <c r="AL8" i="8"/>
  <c r="AG8" i="8"/>
  <c r="AI8" i="8"/>
  <c r="AC8" i="8"/>
  <c r="AA8" i="8"/>
  <c r="AD8" i="8"/>
  <c r="AB8" i="8"/>
  <c r="AJ8" i="8"/>
  <c r="AF8" i="8"/>
  <c r="AH8" i="8"/>
  <c r="AK8" i="8"/>
  <c r="AE8" i="8"/>
  <c r="AA53" i="10"/>
  <c r="Y21" i="8"/>
  <c r="AJ32" i="10"/>
  <c r="AG32" i="10"/>
  <c r="AK32" i="10"/>
  <c r="AB39" i="10"/>
  <c r="AB40" i="10"/>
  <c r="AB41" i="10"/>
  <c r="Z13" i="8"/>
  <c r="AB42" i="10"/>
  <c r="Z12" i="8"/>
  <c r="Z10" i="8"/>
  <c r="AC32" i="10"/>
  <c r="AB54" i="10"/>
  <c r="Z20" i="8"/>
  <c r="AB51" i="10"/>
  <c r="AB52" i="10"/>
  <c r="AF32" i="10"/>
  <c r="AD32" i="10"/>
  <c r="AL32" i="10"/>
  <c r="AB45" i="10"/>
  <c r="AB46" i="10"/>
  <c r="AB47" i="10"/>
  <c r="AB48" i="10"/>
  <c r="Z16" i="8"/>
  <c r="AM32" i="10"/>
  <c r="AI32" i="10"/>
  <c r="AE32" i="10"/>
  <c r="AN32" i="10"/>
  <c r="AH32" i="10"/>
  <c r="AB53" i="10"/>
  <c r="Z21" i="8"/>
  <c r="Z18" i="8"/>
  <c r="AC36" i="10"/>
  <c r="AA5" i="8"/>
  <c r="AC50" i="10"/>
  <c r="AA20" i="8"/>
  <c r="AC38" i="10"/>
  <c r="AA12" i="8"/>
  <c r="AA10" i="8"/>
  <c r="AC44" i="10"/>
  <c r="AA16" i="8"/>
  <c r="AC35" i="10"/>
  <c r="AA6" i="8"/>
  <c r="Z22" i="8"/>
  <c r="Z17" i="8"/>
  <c r="Z14" i="8"/>
  <c r="AC54" i="10"/>
  <c r="AA22" i="8"/>
  <c r="AC51" i="10"/>
  <c r="AC52" i="10"/>
  <c r="AC53" i="10"/>
  <c r="AA21" i="8"/>
  <c r="AC45" i="10"/>
  <c r="AC46" i="10"/>
  <c r="AC47" i="10"/>
  <c r="AA17" i="8"/>
  <c r="AC48" i="10"/>
  <c r="AA18" i="8"/>
  <c r="AD38" i="10"/>
  <c r="AB12" i="8"/>
  <c r="AB10" i="8"/>
  <c r="AD44" i="10"/>
  <c r="AB16" i="8"/>
  <c r="AD35" i="10"/>
  <c r="AB6" i="8"/>
  <c r="AD36" i="10"/>
  <c r="AB5" i="8"/>
  <c r="AD50" i="10"/>
  <c r="AB20" i="8"/>
  <c r="AC42" i="10"/>
  <c r="AA14" i="8"/>
  <c r="AC39" i="10"/>
  <c r="AC40" i="10"/>
  <c r="AC41" i="10"/>
  <c r="AA13" i="8"/>
  <c r="AD51" i="10"/>
  <c r="AD52" i="10"/>
  <c r="AD53" i="10"/>
  <c r="AB21" i="8"/>
  <c r="AD54" i="10"/>
  <c r="AB22" i="8"/>
  <c r="AD39" i="10"/>
  <c r="AD40" i="10"/>
  <c r="AD41" i="10"/>
  <c r="AB13" i="8"/>
  <c r="AD42" i="10"/>
  <c r="AB14" i="8"/>
  <c r="AE44" i="10"/>
  <c r="AC16" i="8"/>
  <c r="AE36" i="10"/>
  <c r="AC5" i="8"/>
  <c r="AE35" i="10"/>
  <c r="AC6" i="8"/>
  <c r="AE50" i="10"/>
  <c r="AC20" i="8"/>
  <c r="AE38" i="10"/>
  <c r="AC12" i="8"/>
  <c r="AC10" i="8"/>
  <c r="AD48" i="10"/>
  <c r="AB18" i="8"/>
  <c r="AD45" i="10"/>
  <c r="AD46" i="10"/>
  <c r="AD47" i="10"/>
  <c r="AB17" i="8"/>
  <c r="AE39" i="10"/>
  <c r="AE40" i="10"/>
  <c r="AE41" i="10"/>
  <c r="AC13" i="8"/>
  <c r="AE42" i="10"/>
  <c r="AC14" i="8"/>
  <c r="AE51" i="10"/>
  <c r="AE52" i="10"/>
  <c r="AE53" i="10"/>
  <c r="AC21" i="8"/>
  <c r="AE54" i="10"/>
  <c r="AC22" i="8"/>
  <c r="AF38" i="10"/>
  <c r="AD12" i="8"/>
  <c r="AD10" i="8"/>
  <c r="AF35" i="10"/>
  <c r="AD6" i="8"/>
  <c r="AF44" i="10"/>
  <c r="AD16" i="8"/>
  <c r="AF36" i="10"/>
  <c r="AD5" i="8"/>
  <c r="AF50" i="10"/>
  <c r="AD20" i="8"/>
  <c r="AE48" i="10"/>
  <c r="AC18" i="8"/>
  <c r="AE45" i="10"/>
  <c r="AE46" i="10"/>
  <c r="AE47" i="10"/>
  <c r="AC17" i="8"/>
  <c r="AG38" i="10"/>
  <c r="AE12" i="8"/>
  <c r="AE10" i="8"/>
  <c r="AG35" i="10"/>
  <c r="AE6" i="8"/>
  <c r="AG50" i="10"/>
  <c r="AE20" i="8"/>
  <c r="AG36" i="10"/>
  <c r="AE5" i="8"/>
  <c r="AG44" i="10"/>
  <c r="AE16" i="8"/>
  <c r="AF51" i="10"/>
  <c r="AF52" i="10"/>
  <c r="AF53" i="10"/>
  <c r="AD21" i="8"/>
  <c r="AF54" i="10"/>
  <c r="AD22" i="8"/>
  <c r="AF45" i="10"/>
  <c r="AF46" i="10"/>
  <c r="AF47" i="10"/>
  <c r="AD17" i="8"/>
  <c r="AF48" i="10"/>
  <c r="AD18" i="8"/>
  <c r="AF42" i="10"/>
  <c r="AD14" i="8"/>
  <c r="AF39" i="10"/>
  <c r="AF40" i="10"/>
  <c r="AF41" i="10"/>
  <c r="AD13" i="8"/>
  <c r="AG51" i="10"/>
  <c r="AG52" i="10"/>
  <c r="AG53" i="10"/>
  <c r="AE21" i="8"/>
  <c r="AG54" i="10"/>
  <c r="AE22" i="8"/>
  <c r="AG45" i="10"/>
  <c r="AG46" i="10"/>
  <c r="AG47" i="10"/>
  <c r="AE17" i="8"/>
  <c r="AG48" i="10"/>
  <c r="AE18" i="8"/>
  <c r="AH38" i="10"/>
  <c r="AF12" i="8"/>
  <c r="AF10" i="8"/>
  <c r="AH44" i="10"/>
  <c r="AF16" i="8"/>
  <c r="AH35" i="10"/>
  <c r="AF6" i="8"/>
  <c r="AH50" i="10"/>
  <c r="AF20" i="8"/>
  <c r="AH36" i="10"/>
  <c r="AF5" i="8"/>
  <c r="AG42" i="10"/>
  <c r="AE14" i="8"/>
  <c r="AG39" i="10"/>
  <c r="AG40" i="10"/>
  <c r="AG41" i="10"/>
  <c r="AE13" i="8"/>
  <c r="AI35" i="10"/>
  <c r="AG6" i="8"/>
  <c r="AI38" i="10"/>
  <c r="AG12" i="8"/>
  <c r="AG10" i="8"/>
  <c r="AI44" i="10"/>
  <c r="AG16" i="8"/>
  <c r="AI36" i="10"/>
  <c r="AG5" i="8"/>
  <c r="AI50" i="10"/>
  <c r="AG20" i="8"/>
  <c r="AH42" i="10"/>
  <c r="AF14" i="8"/>
  <c r="AH39" i="10"/>
  <c r="AH40" i="10"/>
  <c r="AH41" i="10"/>
  <c r="AF13" i="8"/>
  <c r="AH51" i="10"/>
  <c r="AH52" i="10"/>
  <c r="AH53" i="10"/>
  <c r="AF21" i="8"/>
  <c r="AH54" i="10"/>
  <c r="AF22" i="8"/>
  <c r="AH48" i="10"/>
  <c r="AF18" i="8"/>
  <c r="AH45" i="10"/>
  <c r="AH46" i="10"/>
  <c r="AH47" i="10"/>
  <c r="AF17" i="8"/>
  <c r="AI42" i="10"/>
  <c r="AG14" i="8"/>
  <c r="AI39" i="10"/>
  <c r="AI40" i="10"/>
  <c r="AI41" i="10"/>
  <c r="AG13" i="8"/>
  <c r="AI54" i="10"/>
  <c r="AG22" i="8"/>
  <c r="AI51" i="10"/>
  <c r="AI52" i="10"/>
  <c r="AI53" i="10"/>
  <c r="AG21" i="8"/>
  <c r="AI45" i="10"/>
  <c r="AI46" i="10"/>
  <c r="AI47" i="10"/>
  <c r="AG17" i="8"/>
  <c r="AI48" i="10"/>
  <c r="AG18" i="8"/>
  <c r="AJ38" i="10"/>
  <c r="AH12" i="8"/>
  <c r="AH10" i="8"/>
  <c r="AJ35" i="10"/>
  <c r="AH6" i="8"/>
  <c r="AJ44" i="10"/>
  <c r="AH16" i="8"/>
  <c r="AJ50" i="10"/>
  <c r="AH20" i="8"/>
  <c r="AJ36" i="10"/>
  <c r="AH5" i="8"/>
  <c r="AK50" i="10"/>
  <c r="AI20" i="8"/>
  <c r="AK44" i="10"/>
  <c r="AI16" i="8"/>
  <c r="AK36" i="10"/>
  <c r="AI5" i="8"/>
  <c r="AK38" i="10"/>
  <c r="AI12" i="8"/>
  <c r="AI10" i="8"/>
  <c r="AK35" i="10"/>
  <c r="AI6" i="8"/>
  <c r="AJ42" i="10"/>
  <c r="AH14" i="8"/>
  <c r="AJ39" i="10"/>
  <c r="AJ40" i="10"/>
  <c r="AJ41" i="10"/>
  <c r="AH13" i="8"/>
  <c r="AJ45" i="10"/>
  <c r="AJ46" i="10"/>
  <c r="AJ47" i="10"/>
  <c r="AH17" i="8"/>
  <c r="AJ48" i="10"/>
  <c r="AH18" i="8"/>
  <c r="AJ54" i="10"/>
  <c r="AH22" i="8"/>
  <c r="AJ51" i="10"/>
  <c r="AJ52" i="10"/>
  <c r="AJ53" i="10"/>
  <c r="AH21" i="8"/>
  <c r="AK48" i="10"/>
  <c r="AI18" i="8"/>
  <c r="AK45" i="10"/>
  <c r="AK46" i="10"/>
  <c r="AK47" i="10"/>
  <c r="AI17" i="8"/>
  <c r="AK51" i="10"/>
  <c r="AK52" i="10"/>
  <c r="AK53" i="10"/>
  <c r="AI21" i="8"/>
  <c r="AK54" i="10"/>
  <c r="AI22" i="8"/>
  <c r="AK39" i="10"/>
  <c r="AK40" i="10"/>
  <c r="AK41" i="10"/>
  <c r="AI13" i="8"/>
  <c r="AK42" i="10"/>
  <c r="AI14" i="8"/>
  <c r="AL36" i="10"/>
  <c r="AJ5" i="8"/>
  <c r="AL50" i="10"/>
  <c r="AJ20" i="8"/>
  <c r="AL44" i="10"/>
  <c r="AJ16" i="8"/>
  <c r="AL38" i="10"/>
  <c r="AJ12" i="8"/>
  <c r="AJ10" i="8"/>
  <c r="AL35" i="10"/>
  <c r="AJ6" i="8"/>
  <c r="AL48" i="10"/>
  <c r="AJ18" i="8"/>
  <c r="AL45" i="10"/>
  <c r="AL46" i="10"/>
  <c r="AL47" i="10"/>
  <c r="AJ17" i="8"/>
  <c r="AL54" i="10"/>
  <c r="AJ22" i="8"/>
  <c r="AL51" i="10"/>
  <c r="AL52" i="10"/>
  <c r="AL53" i="10"/>
  <c r="AJ21" i="8"/>
  <c r="AM35" i="10"/>
  <c r="AK6" i="8"/>
  <c r="AM38" i="10"/>
  <c r="AK12" i="8"/>
  <c r="AK10" i="8"/>
  <c r="AM50" i="10"/>
  <c r="AK20" i="8"/>
  <c r="AM36" i="10"/>
  <c r="AK5" i="8"/>
  <c r="AM44" i="10"/>
  <c r="AK16" i="8"/>
  <c r="AL42" i="10"/>
  <c r="AJ14" i="8"/>
  <c r="AL39" i="10"/>
  <c r="AL40" i="10"/>
  <c r="AL41" i="10"/>
  <c r="AJ13" i="8"/>
  <c r="B4" i="16"/>
  <c r="AM54" i="10"/>
  <c r="AK22" i="8"/>
  <c r="AM51" i="10"/>
  <c r="AM52" i="10"/>
  <c r="AM53" i="10"/>
  <c r="AK21" i="8"/>
  <c r="AM42" i="10"/>
  <c r="AK14" i="8"/>
  <c r="AM39" i="10"/>
  <c r="AM40" i="10"/>
  <c r="AM41" i="10"/>
  <c r="AK13" i="8"/>
  <c r="AM48" i="10"/>
  <c r="AK18" i="8"/>
  <c r="AM45" i="10"/>
  <c r="AM46" i="10"/>
  <c r="AM47" i="10"/>
  <c r="AK17" i="8"/>
  <c r="AN38" i="10"/>
  <c r="AL12" i="8"/>
  <c r="AL10" i="8"/>
  <c r="AN35" i="10"/>
  <c r="AL6" i="8"/>
  <c r="AN50" i="10"/>
  <c r="AL20" i="8"/>
  <c r="AN36" i="10"/>
  <c r="AL5" i="8"/>
  <c r="AN44" i="10"/>
  <c r="AL16" i="8"/>
  <c r="C14" i="15"/>
  <c r="B20" i="15"/>
  <c r="B13" i="15"/>
  <c r="B15" i="15"/>
  <c r="E23" i="16"/>
  <c r="E47" i="16"/>
  <c r="E49" i="16"/>
  <c r="E16" i="16"/>
  <c r="E39" i="16"/>
  <c r="E40" i="16"/>
  <c r="E11" i="16"/>
  <c r="E13" i="16"/>
  <c r="E44" i="16"/>
  <c r="E45" i="16"/>
  <c r="E30" i="16"/>
  <c r="E15" i="16"/>
  <c r="E19" i="16"/>
  <c r="E20" i="16"/>
  <c r="E32" i="16"/>
  <c r="E37" i="16"/>
  <c r="E24" i="16"/>
  <c r="E25" i="16"/>
  <c r="E31" i="16"/>
  <c r="E10" i="16"/>
  <c r="E22" i="16"/>
  <c r="E41" i="16"/>
  <c r="E50" i="16"/>
  <c r="E35" i="16"/>
  <c r="E12" i="16"/>
  <c r="E27" i="16"/>
  <c r="E46" i="16"/>
  <c r="E34" i="16"/>
  <c r="E18" i="16"/>
  <c r="E42" i="16"/>
  <c r="E29" i="16"/>
  <c r="E51" i="16"/>
  <c r="E36" i="16"/>
  <c r="AN51" i="10"/>
  <c r="AN52" i="10"/>
  <c r="AN54" i="10"/>
  <c r="AL22" i="8"/>
  <c r="AN45" i="10"/>
  <c r="AN46" i="10"/>
  <c r="AN47" i="10"/>
  <c r="AL17" i="8"/>
  <c r="AN48" i="10"/>
  <c r="AL18" i="8"/>
  <c r="AN42" i="10"/>
  <c r="AL14" i="8"/>
  <c r="AN39" i="10"/>
  <c r="AN40" i="10"/>
  <c r="AN41" i="10"/>
  <c r="AL13" i="8"/>
  <c r="E53" i="16"/>
  <c r="B5" i="16"/>
  <c r="C15" i="15"/>
  <c r="C16" i="15"/>
  <c r="B21" i="15"/>
  <c r="B16" i="15"/>
  <c r="B22" i="15"/>
  <c r="C13" i="15"/>
  <c r="B19" i="15"/>
  <c r="C12" i="15"/>
  <c r="AN53" i="10"/>
  <c r="AL21" i="8"/>
</calcChain>
</file>

<file path=xl/sharedStrings.xml><?xml version="1.0" encoding="utf-8"?>
<sst xmlns="http://schemas.openxmlformats.org/spreadsheetml/2006/main" count="193" uniqueCount="150">
  <si>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</si>
  <si>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</si>
  <si>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</si>
  <si>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</si>
  <si>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</si>
  <si>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</si>
  <si>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</si>
  <si>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</si>
  <si>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</si>
  <si>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</si>
  <si>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</si>
  <si>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</si>
  <si>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</si>
  <si>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</si>
  <si>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</si>
  <si>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</si>
  <si>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</si>
  <si>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</si>
  <si>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</si>
  <si>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</si>
  <si>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</si>
  <si>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</si>
  <si>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</si>
  <si>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</si>
  <si>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</si>
  <si>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</si>
  <si>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</si>
  <si>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</si>
  <si>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</si>
  <si>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</si>
  <si>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</si>
  <si>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</si>
  <si>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</si>
  <si>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</si>
  <si>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</si>
  <si>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</si>
  <si>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</si>
  <si>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</si>
  <si>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</si>
  <si>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</si>
  <si>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</si>
  <si>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</si>
  <si>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</si>
  <si>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</si>
  <si>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</si>
  <si>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</si>
  <si>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</si>
  <si>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</si>
  <si>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</si>
  <si>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</si>
  <si>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</si>
  <si>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</si>
  <si>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</si>
  <si>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</si>
  <si>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</si>
  <si>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</si>
  <si>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</si>
  <si>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</si>
  <si>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</si>
  <si>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</si>
  <si>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</si>
  <si>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</si>
  <si>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</si>
  <si>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</si>
  <si>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</si>
  <si>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</si>
  <si>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</si>
  <si>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</si>
  <si>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</si>
  <si>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</si>
  <si>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</si>
  <si>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</si>
  <si>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</si>
  <si>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</si>
  <si>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</si>
  <si>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</si>
  <si>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</si>
  <si>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</si>
  <si>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</si>
  <si>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</si>
  <si>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</si>
  <si>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</si>
  <si>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</si>
  <si>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</si>
  <si>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</si>
  <si>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</si>
  <si>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</si>
  <si>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</si>
  <si>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</si>
  <si>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</si>
  <si>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</si>
  <si>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</si>
  <si>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</si>
  <si>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</si>
  <si>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</si>
  <si>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</si>
  <si>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</si>
  <si>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</si>
  <si>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</si>
  <si>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</si>
  <si>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</si>
  <si>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</si>
  <si>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</si>
  <si>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</si>
  <si>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</si>
  <si>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</si>
  <si>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</si>
  <si>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</si>
  <si>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</si>
  <si>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</si>
  <si>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</si>
  <si>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</si>
  <si>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</si>
  <si>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</si>
  <si>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</si>
  <si>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</si>
  <si>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</si>
  <si>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</si>
  <si>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</si>
  <si>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</si>
  <si>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</si>
  <si>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</si>
  <si>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</si>
  <si>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</si>
  <si>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</si>
  <si>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</si>
  <si>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</si>
  <si>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</si>
  <si>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</si>
  <si>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</si>
  <si>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</si>
  <si>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</si>
  <si>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</si>
  <si>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</si>
  <si>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</si>
  <si>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</si>
  <si>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</si>
  <si>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</si>
  <si>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</si>
  <si>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</si>
  <si>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</si>
  <si>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</si>
  <si>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</si>
  <si>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</si>
  <si>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</si>
  <si>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</si>
  <si>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</si>
  <si>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</si>
  <si>
    <t>DISCOUNT</t>
  </si>
  <si>
    <t>Distribution percentages are based on historical Net Add registration terms for .com and .net, combined, from January-October 2011, as reflected in the ICANN Montly Registry Reports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</si>
</sst>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_-;\-* #,##0.0_-;_-* &quot;-&quot;??_-;_-@_-"/>
    <numFmt numFmtId="167" formatCode="_-* #,##0_-;\-* #,##0_-;_-* &quot;-&quot;??_-;_-@_-"/>
    <numFmt numFmtId="168" formatCode="0.0%"/>
    <numFmt numFmtId="169" formatCode="0.0000%"/>
    <numFmt numFmtId="170" formatCode="0.00000%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6" fontId="0" fillId="0" borderId="0" xfId="1" applyNumberFormat="1" applyFont="1"/>
    <xf numFmtId="167" fontId="0" fillId="0" borderId="0" xfId="1" applyNumberFormat="1" applyFont="1"/>
    <xf numFmtId="16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167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165" fontId="0" fillId="0" borderId="0" xfId="1" applyNumberFormat="1" applyFont="1"/>
    <xf numFmtId="165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7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7" fontId="0" fillId="0" borderId="0" xfId="50" applyNumberFormat="1" applyFont="1"/>
    <xf numFmtId="167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7" fontId="0" fillId="0" borderId="0" xfId="50" applyNumberFormat="1" applyFont="1" applyFill="1"/>
    <xf numFmtId="167" fontId="3" fillId="0" borderId="0" xfId="51" applyNumberFormat="1" applyFill="1"/>
    <xf numFmtId="166" fontId="0" fillId="0" borderId="0" xfId="50" applyNumberFormat="1" applyFont="1"/>
    <xf numFmtId="9" fontId="0" fillId="0" borderId="0" xfId="52" applyFont="1" applyFill="1"/>
    <xf numFmtId="165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6" fontId="0" fillId="0" borderId="1" xfId="50" applyNumberFormat="1" applyFont="1" applyBorder="1"/>
    <xf numFmtId="166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7" fontId="0" fillId="0" borderId="1" xfId="50" applyNumberFormat="1" applyFont="1" applyBorder="1"/>
    <xf numFmtId="166" fontId="3" fillId="0" borderId="1" xfId="51" applyNumberFormat="1" applyFill="1" applyBorder="1"/>
    <xf numFmtId="167" fontId="3" fillId="7" borderId="0" xfId="51" applyNumberFormat="1" applyFill="1"/>
    <xf numFmtId="0" fontId="2" fillId="0" borderId="0" xfId="0" applyFont="1"/>
    <xf numFmtId="167" fontId="0" fillId="6" borderId="0" xfId="1" applyNumberFormat="1" applyFont="1" applyFill="1"/>
    <xf numFmtId="167" fontId="0" fillId="0" borderId="0" xfId="50" applyNumberFormat="1" applyFont="1" applyFill="1" applyAlignment="1">
      <alignment horizontal="right"/>
    </xf>
    <xf numFmtId="167" fontId="1" fillId="0" borderId="0" xfId="51" applyNumberFormat="1" applyFont="1" applyAlignment="1">
      <alignment horizontal="right"/>
    </xf>
    <xf numFmtId="169" fontId="0" fillId="0" borderId="0" xfId="52" applyNumberFormat="1" applyFont="1"/>
    <xf numFmtId="170" fontId="10" fillId="0" borderId="0" xfId="52" applyNumberFormat="1" applyFont="1"/>
    <xf numFmtId="170" fontId="0" fillId="0" borderId="0" xfId="52" applyNumberFormat="1" applyFont="1"/>
    <xf numFmtId="1" fontId="0" fillId="4" borderId="1" xfId="0" applyNumberFormat="1" applyFill="1" applyBorder="1"/>
    <xf numFmtId="10" fontId="0" fillId="0" borderId="0" xfId="2" applyNumberFormat="1" applyFont="1"/>
    <xf numFmtId="0" fontId="13" fillId="0" borderId="0" xfId="0" applyFont="1"/>
    <xf numFmtId="0" fontId="14" fillId="0" borderId="0" xfId="0" applyFont="1" applyAlignment="1">
      <alignment wrapText="1"/>
    </xf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</cellXfs>
  <cellStyles count="69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showRuler="0" topLeftCell="A11" workbookViewId="0">
      <selection activeCell="B33" sqref="B33"/>
    </sheetView>
  </sheetViews>
  <sheetFormatPr baseColWidth="10" defaultColWidth="8.83203125" defaultRowHeight="15" x14ac:dyDescent="0"/>
  <cols>
    <col min="1" max="1" width="26.33203125" bestFit="1" customWidth="1"/>
    <col min="2" max="2" width="12.1640625" bestFit="1" customWidth="1"/>
    <col min="3" max="3" width="16.83203125" customWidth="1"/>
    <col min="4" max="4" width="8.83203125" style="59"/>
  </cols>
  <sheetData>
    <row r="1" spans="1:5">
      <c r="A1" s="11" t="s">
        <v>48</v>
      </c>
      <c r="E1" s="60" t="s">
        <v>148</v>
      </c>
    </row>
    <row r="2" spans="1:5">
      <c r="A2" s="13"/>
      <c r="B2" s="12" t="s">
        <v>2</v>
      </c>
      <c r="C2" s="12" t="s">
        <v>3</v>
      </c>
    </row>
    <row r="3" spans="1:5">
      <c r="A3" s="13" t="s">
        <v>49</v>
      </c>
      <c r="B3" s="58">
        <f>B$13*$B16</f>
        <v>86.94</v>
      </c>
      <c r="C3" s="58">
        <f>C$13*$B16</f>
        <v>86.94</v>
      </c>
    </row>
    <row r="4" spans="1:5">
      <c r="A4" s="13" t="s">
        <v>50</v>
      </c>
      <c r="B4" s="58">
        <f t="shared" ref="B4:C4" si="0">B$13*$B17</f>
        <v>8.93</v>
      </c>
      <c r="C4" s="58">
        <f t="shared" si="0"/>
        <v>8.93</v>
      </c>
    </row>
    <row r="5" spans="1:5">
      <c r="A5" s="13" t="s">
        <v>51</v>
      </c>
      <c r="B5" s="58">
        <f t="shared" ref="B5:C5" si="1">B$13*$B18</f>
        <v>1.77</v>
      </c>
      <c r="C5" s="58">
        <f t="shared" si="1"/>
        <v>1.77</v>
      </c>
    </row>
    <row r="6" spans="1:5">
      <c r="A6" s="13" t="s">
        <v>52</v>
      </c>
      <c r="B6" s="58">
        <f t="shared" ref="B6:C6" si="2">B$13*$B19</f>
        <v>0.06</v>
      </c>
      <c r="C6" s="58">
        <f t="shared" si="2"/>
        <v>0.06</v>
      </c>
    </row>
    <row r="7" spans="1:5">
      <c r="A7" s="13" t="s">
        <v>53</v>
      </c>
      <c r="B7" s="58">
        <f t="shared" ref="B7:C7" si="3">B$13*$B20</f>
        <v>1.82</v>
      </c>
      <c r="C7" s="58">
        <f t="shared" si="3"/>
        <v>1.82</v>
      </c>
    </row>
    <row r="8" spans="1:5">
      <c r="A8" s="13" t="s">
        <v>54</v>
      </c>
      <c r="B8" s="58">
        <f t="shared" ref="B8:C8" si="4">B$13*$B21</f>
        <v>0.01</v>
      </c>
      <c r="C8" s="58">
        <f t="shared" si="4"/>
        <v>0.01</v>
      </c>
    </row>
    <row r="9" spans="1:5">
      <c r="A9" s="13" t="s">
        <v>55</v>
      </c>
      <c r="B9" s="58">
        <f t="shared" ref="B9:C9" si="5">B$13*$B22</f>
        <v>0.01</v>
      </c>
      <c r="C9" s="58">
        <f t="shared" si="5"/>
        <v>0.01</v>
      </c>
    </row>
    <row r="10" spans="1:5">
      <c r="A10" s="13" t="s">
        <v>56</v>
      </c>
      <c r="B10" s="58">
        <f t="shared" ref="B10:C10" si="6">B$13*$B23</f>
        <v>0</v>
      </c>
      <c r="C10" s="58">
        <f t="shared" si="6"/>
        <v>0</v>
      </c>
    </row>
    <row r="11" spans="1:5">
      <c r="A11" s="13" t="s">
        <v>57</v>
      </c>
      <c r="B11" s="58">
        <f t="shared" ref="B11:C11" si="7">B$13*$B24</f>
        <v>0.01</v>
      </c>
      <c r="C11" s="58">
        <f t="shared" si="7"/>
        <v>0.01</v>
      </c>
    </row>
    <row r="12" spans="1:5">
      <c r="A12" s="13" t="s">
        <v>58</v>
      </c>
      <c r="B12" s="58">
        <f t="shared" ref="B12:C12" si="8">B$13*$B25</f>
        <v>0.44</v>
      </c>
      <c r="C12" s="58">
        <f t="shared" si="8"/>
        <v>0.44</v>
      </c>
    </row>
    <row r="13" spans="1:5">
      <c r="B13" s="3">
        <v>100</v>
      </c>
      <c r="C13" s="3">
        <v>100</v>
      </c>
    </row>
    <row r="14" spans="1:5">
      <c r="A14" s="11" t="s">
        <v>60</v>
      </c>
    </row>
    <row r="15" spans="1:5" ht="33" customHeight="1">
      <c r="A15" s="12"/>
      <c r="B15" s="12" t="s">
        <v>59</v>
      </c>
    </row>
    <row r="16" spans="1:5">
      <c r="A16" s="13" t="s">
        <v>49</v>
      </c>
      <c r="B16" s="15">
        <v>0.86939999999999995</v>
      </c>
    </row>
    <row r="17" spans="1:3" customFormat="1">
      <c r="A17" s="13" t="s">
        <v>50</v>
      </c>
      <c r="B17" s="15">
        <v>8.9300000000000004E-2</v>
      </c>
    </row>
    <row r="18" spans="1:3" customFormat="1">
      <c r="A18" s="13" t="s">
        <v>51</v>
      </c>
      <c r="B18" s="15">
        <v>1.77E-2</v>
      </c>
    </row>
    <row r="19" spans="1:3" customFormat="1">
      <c r="A19" s="13" t="s">
        <v>52</v>
      </c>
      <c r="B19" s="15">
        <v>5.9999999999999995E-4</v>
      </c>
    </row>
    <row r="20" spans="1:3" customFormat="1">
      <c r="A20" s="13" t="s">
        <v>53</v>
      </c>
      <c r="B20" s="15">
        <v>1.8200000000000001E-2</v>
      </c>
    </row>
    <row r="21" spans="1:3" customFormat="1">
      <c r="A21" s="13" t="s">
        <v>54</v>
      </c>
      <c r="B21" s="15">
        <v>1E-4</v>
      </c>
    </row>
    <row r="22" spans="1:3" customFormat="1">
      <c r="A22" s="13" t="s">
        <v>55</v>
      </c>
      <c r="B22" s="15">
        <v>1E-4</v>
      </c>
    </row>
    <row r="23" spans="1:3" customFormat="1">
      <c r="A23" s="13" t="s">
        <v>56</v>
      </c>
      <c r="B23" s="15">
        <v>0</v>
      </c>
    </row>
    <row r="24" spans="1:3" customFormat="1">
      <c r="A24" s="13" t="s">
        <v>57</v>
      </c>
      <c r="B24" s="15">
        <v>1E-4</v>
      </c>
    </row>
    <row r="25" spans="1:3" customFormat="1">
      <c r="A25" s="13" t="s">
        <v>58</v>
      </c>
      <c r="B25" s="15">
        <v>4.4000000000000003E-3</v>
      </c>
    </row>
    <row r="27" spans="1:3" customFormat="1">
      <c r="A27" s="11" t="s">
        <v>61</v>
      </c>
    </row>
    <row r="28" spans="1:3" customFormat="1">
      <c r="A28" s="13" t="s">
        <v>11</v>
      </c>
      <c r="B28" s="15">
        <f>1-0.2035</f>
        <v>0.79649999999999999</v>
      </c>
    </row>
    <row r="29" spans="1:3" customFormat="1">
      <c r="A29" s="13" t="s">
        <v>7</v>
      </c>
      <c r="B29" s="14">
        <v>7900</v>
      </c>
    </row>
    <row r="30" spans="1:3" customFormat="1">
      <c r="A30" s="13" t="s">
        <v>8</v>
      </c>
      <c r="B30" s="14">
        <f>B29/12</f>
        <v>658.33333333333337</v>
      </c>
      <c r="C30" s="19"/>
    </row>
    <row r="31" spans="1:3" customFormat="1">
      <c r="A31" s="13" t="s">
        <v>5</v>
      </c>
      <c r="B31" s="16">
        <f>(16492-7900)/7900</f>
        <v>1.0875949367088606</v>
      </c>
    </row>
    <row r="32" spans="1:3" customFormat="1">
      <c r="A32" s="13" t="s">
        <v>6</v>
      </c>
      <c r="B32" s="16">
        <f>(28186-16492)/16492</f>
        <v>0.70907106475867088</v>
      </c>
    </row>
    <row r="35" spans="1:7" ht="30" customHeight="1">
      <c r="A35" s="61" t="s">
        <v>149</v>
      </c>
      <c r="B35" s="61"/>
      <c r="C35" s="61"/>
      <c r="D35" s="61"/>
      <c r="E35" s="61"/>
      <c r="F35" s="61"/>
      <c r="G35" s="61"/>
    </row>
  </sheetData>
  <customSheetViews>
    <customSheetView guid="{AA57F53F-F018-45C7-BB53-E7D408712C93}" topLeftCell="A10"/>
    <customSheetView guid="{2313BBD9-5EBB-40F7-9B48-113B2C561A8A}"/>
    <customSheetView guid="{BBF56B5C-AB69-454B-80E1-9D193A01A6EA}"/>
    <customSheetView guid="{D99ECB47-4399-42F6-9B77-885DA9F4083B}" topLeftCell="A10"/>
    <customSheetView guid="{5CDA1519-9BC4-431C-A804-8C8BCA6F7D6F}" topLeftCell="A10"/>
  </customSheetViews>
  <mergeCells count="1">
    <mergeCell ref="A35:G35"/>
  </mergeCells>
  <phoneticPr fontId="1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showRuler="0" topLeftCell="A2" workbookViewId="0">
      <selection activeCell="A21" sqref="A21"/>
    </sheetView>
  </sheetViews>
  <sheetFormatPr baseColWidth="10" defaultColWidth="8.83203125" defaultRowHeight="15" x14ac:dyDescent="0"/>
  <cols>
    <col min="1" max="1" width="21.83203125" bestFit="1" customWidth="1"/>
    <col min="2" max="2" width="10.6640625" bestFit="1" customWidth="1"/>
    <col min="3" max="4" width="12.1640625" bestFit="1" customWidth="1"/>
    <col min="5" max="26" width="13.6640625" bestFit="1" customWidth="1"/>
    <col min="27" max="38" width="13.6640625" customWidth="1"/>
  </cols>
  <sheetData>
    <row r="1" spans="1:66" s="11" customFormat="1" ht="45">
      <c r="A1" s="11" t="s">
        <v>1</v>
      </c>
      <c r="B1" s="17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199.98000000000002</v>
      </c>
      <c r="C3" s="6">
        <f>Calculations!E30</f>
        <v>1374.98</v>
      </c>
      <c r="D3" s="6">
        <f>Calculations!F30</f>
        <v>1957.98</v>
      </c>
      <c r="E3" s="6">
        <f>Calculations!G30</f>
        <v>2670.98</v>
      </c>
      <c r="F3" s="6">
        <f>Calculations!H30</f>
        <v>3290.98</v>
      </c>
      <c r="G3" s="6">
        <f>Calculations!I30</f>
        <v>4020.98</v>
      </c>
      <c r="H3" s="6">
        <f>Calculations!J30</f>
        <v>4737.9799999999996</v>
      </c>
      <c r="I3" s="6">
        <f>Calculations!K30</f>
        <v>5349.98</v>
      </c>
      <c r="J3" s="6">
        <f>Calculations!L30</f>
        <v>5953.98</v>
      </c>
      <c r="K3" s="6">
        <f>Calculations!M30</f>
        <v>6524.98</v>
      </c>
      <c r="L3" s="6">
        <f>Calculations!N30</f>
        <v>7105.98</v>
      </c>
      <c r="M3" s="6">
        <f>Calculations!O30</f>
        <v>7707.98</v>
      </c>
      <c r="N3" s="6">
        <f>Calculations!P30</f>
        <v>8170.98</v>
      </c>
      <c r="O3" s="6">
        <f>Calculations!Q30</f>
        <v>8662.98</v>
      </c>
      <c r="P3" s="6">
        <f>Calculations!R30</f>
        <v>9387.98</v>
      </c>
      <c r="Q3" s="6">
        <f>Calculations!S30</f>
        <v>10275.98</v>
      </c>
      <c r="R3" s="6">
        <f>Calculations!T30</f>
        <v>11047.98</v>
      </c>
      <c r="S3" s="6">
        <f>Calculations!U30</f>
        <v>11957.98</v>
      </c>
      <c r="T3" s="6">
        <f>Calculations!V30</f>
        <v>12851.98</v>
      </c>
      <c r="U3" s="6">
        <f>Calculations!W30</f>
        <v>13612.98</v>
      </c>
      <c r="V3" s="6">
        <f>Calculations!X30</f>
        <v>14365.98</v>
      </c>
      <c r="W3" s="6">
        <f>Calculations!Y30</f>
        <v>15075.98</v>
      </c>
      <c r="X3" s="6">
        <f>Calculations!Z30</f>
        <v>15798.98</v>
      </c>
      <c r="Y3" s="6">
        <f>Calculations!AA30</f>
        <v>16548.98</v>
      </c>
      <c r="Z3" s="6">
        <f>Calculations!AB30</f>
        <v>17124.98</v>
      </c>
      <c r="AA3" s="6">
        <f>Calculations!AC30</f>
        <v>17859.98</v>
      </c>
      <c r="AB3" s="6">
        <f>Calculations!AD30</f>
        <v>18843.98</v>
      </c>
      <c r="AC3" s="6">
        <f>Calculations!AE30</f>
        <v>20048.98</v>
      </c>
      <c r="AD3" s="6">
        <f>Calculations!AF30</f>
        <v>21094.98</v>
      </c>
      <c r="AE3" s="6">
        <f>Calculations!AG30</f>
        <v>22328.98</v>
      </c>
      <c r="AF3" s="6">
        <f>Calculations!AH30</f>
        <v>23541.98</v>
      </c>
      <c r="AG3" s="6">
        <f>Calculations!AI30</f>
        <v>24572.98</v>
      </c>
      <c r="AH3" s="6">
        <f>Calculations!AJ30</f>
        <v>25592.98</v>
      </c>
      <c r="AI3" s="6">
        <f>Calculations!AK30</f>
        <v>26556.98</v>
      </c>
      <c r="AJ3" s="6">
        <f>Calculations!AL30</f>
        <v>27537.98</v>
      </c>
      <c r="AK3" s="6">
        <f>Calculations!AM30</f>
        <v>28554.98</v>
      </c>
      <c r="AL3" s="6">
        <f>Calculations!AN30</f>
        <v>29333.98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752</v>
      </c>
      <c r="C5" s="6">
        <f>Calculations!E36</f>
        <v>5170</v>
      </c>
      <c r="D5" s="6">
        <f>Calculations!F36</f>
        <v>7363</v>
      </c>
      <c r="E5" s="6">
        <f>Calculations!G36</f>
        <v>10043</v>
      </c>
      <c r="F5" s="6">
        <f>Calculations!H36</f>
        <v>12375</v>
      </c>
      <c r="G5" s="6">
        <f>Calculations!I36</f>
        <v>15119</v>
      </c>
      <c r="H5" s="6">
        <f>Calculations!J36</f>
        <v>17815</v>
      </c>
      <c r="I5" s="6">
        <f>Calculations!K36</f>
        <v>20116</v>
      </c>
      <c r="J5" s="6">
        <f>Calculations!L36</f>
        <v>22387</v>
      </c>
      <c r="K5" s="6">
        <f>Calculations!M36</f>
        <v>24534</v>
      </c>
      <c r="L5" s="6">
        <f>Calculations!N36</f>
        <v>26719</v>
      </c>
      <c r="M5" s="6">
        <f>Calculations!O36</f>
        <v>28983</v>
      </c>
      <c r="N5" s="6">
        <f>Calculations!P36</f>
        <v>30723</v>
      </c>
      <c r="O5" s="6">
        <f>Calculations!Q36</f>
        <v>32573</v>
      </c>
      <c r="P5" s="6">
        <f>Calculations!R36</f>
        <v>35299</v>
      </c>
      <c r="Q5" s="6">
        <f>Calculations!S36</f>
        <v>38638</v>
      </c>
      <c r="R5" s="6">
        <f>Calculations!T36</f>
        <v>41541</v>
      </c>
      <c r="S5" s="6">
        <f>Calculations!U36</f>
        <v>44963</v>
      </c>
      <c r="T5" s="6">
        <f>Calculations!V36</f>
        <v>48324</v>
      </c>
      <c r="U5" s="6">
        <f>Calculations!W36</f>
        <v>51185</v>
      </c>
      <c r="V5" s="6">
        <f>Calculations!X36</f>
        <v>54017</v>
      </c>
      <c r="W5" s="6">
        <f>Calculations!Y36</f>
        <v>56686</v>
      </c>
      <c r="X5" s="6">
        <f>Calculations!Z36</f>
        <v>59405</v>
      </c>
      <c r="Y5" s="6">
        <f>Calculations!AA36</f>
        <v>62225</v>
      </c>
      <c r="Z5" s="6">
        <f>Calculations!AB36</f>
        <v>64390</v>
      </c>
      <c r="AA5" s="6">
        <f>Calculations!AC36</f>
        <v>67154</v>
      </c>
      <c r="AB5" s="6">
        <f>Calculations!AD36</f>
        <v>70854</v>
      </c>
      <c r="AC5" s="6">
        <f>Calculations!AE36</f>
        <v>75385</v>
      </c>
      <c r="AD5" s="6">
        <f>Calculations!AF36</f>
        <v>79318</v>
      </c>
      <c r="AE5" s="6">
        <f>Calculations!AG36</f>
        <v>83957</v>
      </c>
      <c r="AF5" s="6">
        <f>Calculations!AH36</f>
        <v>88518</v>
      </c>
      <c r="AG5" s="6">
        <f>Calculations!AI36</f>
        <v>92395</v>
      </c>
      <c r="AH5" s="6">
        <f>Calculations!AJ36</f>
        <v>96230</v>
      </c>
      <c r="AI5" s="6">
        <f>Calculations!AK36</f>
        <v>99855</v>
      </c>
      <c r="AJ5" s="6">
        <f>Calculations!AL36</f>
        <v>103543</v>
      </c>
      <c r="AK5" s="6">
        <f>Calculations!AM36</f>
        <v>107367</v>
      </c>
      <c r="AL5" s="6">
        <f>Calculations!AN36</f>
        <v>110296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456</v>
      </c>
      <c r="C6" s="6">
        <f>Calculations!E35</f>
        <v>3135</v>
      </c>
      <c r="D6" s="6">
        <f>Calculations!F35</f>
        <v>4465</v>
      </c>
      <c r="E6" s="6">
        <f>Calculations!G35</f>
        <v>6090</v>
      </c>
      <c r="F6" s="6">
        <f>Calculations!H35</f>
        <v>7504</v>
      </c>
      <c r="G6" s="6">
        <f>Calculations!I35</f>
        <v>9168</v>
      </c>
      <c r="H6" s="6">
        <f>Calculations!J35</f>
        <v>10803</v>
      </c>
      <c r="I6" s="6">
        <f>Calculations!K35</f>
        <v>12198</v>
      </c>
      <c r="J6" s="6">
        <f>Calculations!L35</f>
        <v>13576</v>
      </c>
      <c r="K6" s="6">
        <f>Calculations!M35</f>
        <v>14877</v>
      </c>
      <c r="L6" s="6">
        <f>Calculations!N35</f>
        <v>16202</v>
      </c>
      <c r="M6" s="6">
        <f>Calculations!O35</f>
        <v>17575</v>
      </c>
      <c r="N6" s="6">
        <f>Calculations!P35</f>
        <v>18630</v>
      </c>
      <c r="O6" s="6">
        <f>Calculations!Q35</f>
        <v>19752</v>
      </c>
      <c r="P6" s="6">
        <f>Calculations!R35</f>
        <v>21405</v>
      </c>
      <c r="Q6" s="6">
        <f>Calculations!S35</f>
        <v>23430</v>
      </c>
      <c r="R6" s="6">
        <f>Calculations!T35</f>
        <v>25190</v>
      </c>
      <c r="S6" s="6">
        <f>Calculations!U35</f>
        <v>27265</v>
      </c>
      <c r="T6" s="6">
        <f>Calculations!V35</f>
        <v>29303</v>
      </c>
      <c r="U6" s="6">
        <f>Calculations!W35</f>
        <v>31038</v>
      </c>
      <c r="V6" s="6">
        <f>Calculations!X35</f>
        <v>32755</v>
      </c>
      <c r="W6" s="6">
        <f>Calculations!Y35</f>
        <v>34374</v>
      </c>
      <c r="X6" s="6">
        <f>Calculations!Z35</f>
        <v>36022</v>
      </c>
      <c r="Y6" s="6">
        <f>Calculations!AA35</f>
        <v>37732</v>
      </c>
      <c r="Z6" s="6">
        <f>Calculations!AB35</f>
        <v>39045</v>
      </c>
      <c r="AA6" s="6">
        <f>Calculations!AC35</f>
        <v>40721</v>
      </c>
      <c r="AB6" s="6">
        <f>Calculations!AD35</f>
        <v>42965</v>
      </c>
      <c r="AC6" s="6">
        <f>Calculations!AE35</f>
        <v>45712</v>
      </c>
      <c r="AD6" s="6">
        <f>Calculations!AF35</f>
        <v>48097</v>
      </c>
      <c r="AE6" s="6">
        <f>Calculations!AG35</f>
        <v>50911</v>
      </c>
      <c r="AF6" s="6">
        <f>Calculations!AH35</f>
        <v>53676</v>
      </c>
      <c r="AG6" s="6">
        <f>Calculations!AI35</f>
        <v>56027</v>
      </c>
      <c r="AH6" s="6">
        <f>Calculations!AJ35</f>
        <v>58352</v>
      </c>
      <c r="AI6" s="6">
        <f>Calculations!AK35</f>
        <v>60550</v>
      </c>
      <c r="AJ6" s="6">
        <f>Calculations!AL35</f>
        <v>62787</v>
      </c>
      <c r="AK6" s="6">
        <f>Calculations!AM35</f>
        <v>65106</v>
      </c>
      <c r="AL6" s="6">
        <f>Calculations!AN35</f>
        <v>66882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199.97999999999996</v>
      </c>
      <c r="C8" s="6">
        <f>SUM(Calculations!E4:E13)</f>
        <v>1175</v>
      </c>
      <c r="D8" s="6">
        <f>SUM(Calculations!F4:F13)</f>
        <v>583</v>
      </c>
      <c r="E8" s="6">
        <f>SUM(Calculations!G4:G13)</f>
        <v>713</v>
      </c>
      <c r="F8" s="6">
        <f>SUM(Calculations!H4:H13)</f>
        <v>620</v>
      </c>
      <c r="G8" s="6">
        <f>SUM(Calculations!I4:I13)</f>
        <v>730</v>
      </c>
      <c r="H8" s="6">
        <f>SUM(Calculations!J4:J13)</f>
        <v>717</v>
      </c>
      <c r="I8" s="6">
        <f>SUM(Calculations!K4:K13)</f>
        <v>612</v>
      </c>
      <c r="J8" s="6">
        <f>SUM(Calculations!L4:L13)</f>
        <v>604</v>
      </c>
      <c r="K8" s="6">
        <f>SUM(Calculations!M4:M13)</f>
        <v>571</v>
      </c>
      <c r="L8" s="6">
        <f>SUM(Calculations!N4:N13)</f>
        <v>581</v>
      </c>
      <c r="M8" s="6">
        <f>SUM(Calculations!O4:O13)</f>
        <v>602</v>
      </c>
      <c r="N8" s="6">
        <f>SUM(Calculations!P4:P13)</f>
        <v>463</v>
      </c>
      <c r="O8" s="6">
        <f>SUM(Calculations!Q4:Q13)</f>
        <v>735</v>
      </c>
      <c r="P8" s="6">
        <f>SUM(Calculations!R4:R13)</f>
        <v>828</v>
      </c>
      <c r="Q8" s="6">
        <f>SUM(Calculations!S4:S13)</f>
        <v>1014</v>
      </c>
      <c r="R8" s="6">
        <f>SUM(Calculations!T4:T13)</f>
        <v>881</v>
      </c>
      <c r="S8" s="6">
        <f>SUM(Calculations!U4:U13)</f>
        <v>1039</v>
      </c>
      <c r="T8" s="6">
        <f>SUM(Calculations!V4:V13)</f>
        <v>1020</v>
      </c>
      <c r="U8" s="6">
        <f>SUM(Calculations!W4:W13)</f>
        <v>869</v>
      </c>
      <c r="V8" s="6">
        <f>SUM(Calculations!X4:X13)</f>
        <v>860</v>
      </c>
      <c r="W8" s="6">
        <f>SUM(Calculations!Y4:Y13)</f>
        <v>811</v>
      </c>
      <c r="X8" s="6">
        <f>SUM(Calculations!Z4:Z13)</f>
        <v>825</v>
      </c>
      <c r="Y8" s="6">
        <f>SUM(Calculations!AA4:AA13)</f>
        <v>856</v>
      </c>
      <c r="Z8" s="6">
        <f>SUM(Calculations!AB4:AB13)</f>
        <v>657</v>
      </c>
      <c r="AA8" s="6">
        <f>SUM(Calculations!AC4:AC13)</f>
        <v>1083</v>
      </c>
      <c r="AB8" s="6">
        <f>SUM(Calculations!AD4:AD13)</f>
        <v>1222</v>
      </c>
      <c r="AC8" s="6">
        <f>SUM(Calculations!AE4:AE13)</f>
        <v>1497</v>
      </c>
      <c r="AD8" s="6">
        <f>SUM(Calculations!AF4:AF13)</f>
        <v>1300</v>
      </c>
      <c r="AE8" s="6">
        <f>SUM(Calculations!AG4:AG13)</f>
        <v>1533</v>
      </c>
      <c r="AF8" s="6">
        <f>SUM(Calculations!AH4:AH13)</f>
        <v>1507</v>
      </c>
      <c r="AG8" s="6">
        <f>SUM(Calculations!AI4:AI13)</f>
        <v>1281</v>
      </c>
      <c r="AH8" s="6">
        <f>SUM(Calculations!AJ4:AJ13)</f>
        <v>1267</v>
      </c>
      <c r="AI8" s="6">
        <f>SUM(Calculations!AK4:AK13)</f>
        <v>1197</v>
      </c>
      <c r="AJ8" s="6">
        <f>SUM(Calculations!AL4:AL13)</f>
        <v>1218</v>
      </c>
      <c r="AK8" s="6">
        <f>SUM(Calculations!AM4:AM13)</f>
        <v>1263</v>
      </c>
      <c r="AL8" s="6">
        <f>SUM(Calculations!AN4:AN13)</f>
        <v>968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949</v>
      </c>
      <c r="P9" s="6">
        <f>SUM(Calculations!R15:R24)</f>
        <v>400</v>
      </c>
      <c r="Q9" s="6">
        <f>SUM(Calculations!S15:S24)</f>
        <v>490</v>
      </c>
      <c r="R9" s="6">
        <f>SUM(Calculations!T15:T24)</f>
        <v>427</v>
      </c>
      <c r="S9" s="6">
        <f>SUM(Calculations!U15:U24)</f>
        <v>502</v>
      </c>
      <c r="T9" s="6">
        <f>SUM(Calculations!V15:V24)</f>
        <v>494</v>
      </c>
      <c r="U9" s="6">
        <f>SUM(Calculations!W15:W24)</f>
        <v>420</v>
      </c>
      <c r="V9" s="6">
        <f>SUM(Calculations!X15:X24)</f>
        <v>415</v>
      </c>
      <c r="W9" s="6">
        <f>SUM(Calculations!Y15:Y24)</f>
        <v>392</v>
      </c>
      <c r="X9" s="6">
        <f>SUM(Calculations!Z15:Z24)</f>
        <v>399</v>
      </c>
      <c r="Y9" s="6">
        <f>SUM(Calculations!AA15:AA24)</f>
        <v>414</v>
      </c>
      <c r="Z9" s="6">
        <f>SUM(Calculations!AB15:AB24)</f>
        <v>317</v>
      </c>
      <c r="AA9" s="6">
        <f>SUM(Calculations!AC15:AC24)</f>
        <v>1359</v>
      </c>
      <c r="AB9" s="6">
        <f>SUM(Calculations!AD15:AD24)</f>
        <v>931</v>
      </c>
      <c r="AC9" s="6">
        <f>SUM(Calculations!AE15:AE24)</f>
        <v>1140</v>
      </c>
      <c r="AD9" s="6">
        <f>SUM(Calculations!AF15:AF24)</f>
        <v>992</v>
      </c>
      <c r="AE9" s="6">
        <f>SUM(Calculations!AG15:AG24)</f>
        <v>1168</v>
      </c>
      <c r="AF9" s="6">
        <f>SUM(Calculations!AH15:AH24)</f>
        <v>1148</v>
      </c>
      <c r="AG9" s="6">
        <f>SUM(Calculations!AI15:AI24)</f>
        <v>977</v>
      </c>
      <c r="AH9" s="6">
        <f>SUM(Calculations!AJ15:AJ24)</f>
        <v>967</v>
      </c>
      <c r="AI9" s="6">
        <f>SUM(Calculations!AK15:AK24)</f>
        <v>912</v>
      </c>
      <c r="AJ9" s="6">
        <f>SUM(Calculations!AL15:AL24)</f>
        <v>928</v>
      </c>
      <c r="AK9" s="6">
        <f>SUM(Calculations!AM15:AM24)</f>
        <v>964</v>
      </c>
      <c r="AL9" s="6">
        <f>SUM(Calculations!AN15:AN24)</f>
        <v>738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62797.02</v>
      </c>
      <c r="C10" s="6">
        <f>C12-SUM(C8:C9)</f>
        <v>95074</v>
      </c>
      <c r="D10" s="6">
        <f t="shared" ref="D10:Z10" si="0">D12-SUM(D8:D9)</f>
        <v>136476</v>
      </c>
      <c r="E10" s="6">
        <f t="shared" si="0"/>
        <v>186256</v>
      </c>
      <c r="F10" s="6">
        <f t="shared" si="0"/>
        <v>229749</v>
      </c>
      <c r="G10" s="6">
        <f t="shared" si="0"/>
        <v>280739</v>
      </c>
      <c r="H10" s="6">
        <f t="shared" si="0"/>
        <v>330942</v>
      </c>
      <c r="I10" s="6">
        <f t="shared" si="0"/>
        <v>373887</v>
      </c>
      <c r="J10" s="6">
        <f t="shared" si="0"/>
        <v>416175</v>
      </c>
      <c r="K10" s="6">
        <f t="shared" si="0"/>
        <v>456178</v>
      </c>
      <c r="L10" s="6">
        <f t="shared" si="0"/>
        <v>496838</v>
      </c>
      <c r="M10" s="6">
        <f t="shared" si="0"/>
        <v>538957</v>
      </c>
      <c r="N10" s="6">
        <f t="shared" si="0"/>
        <v>571506</v>
      </c>
      <c r="O10" s="6">
        <f t="shared" si="0"/>
        <v>604725</v>
      </c>
      <c r="P10" s="6">
        <f t="shared" si="0"/>
        <v>655931</v>
      </c>
      <c r="Q10" s="6">
        <f t="shared" si="0"/>
        <v>717815</v>
      </c>
      <c r="R10" s="6">
        <f t="shared" si="0"/>
        <v>772051</v>
      </c>
      <c r="S10" s="6">
        <f t="shared" si="0"/>
        <v>835518</v>
      </c>
      <c r="T10" s="6">
        <f t="shared" si="0"/>
        <v>898125</v>
      </c>
      <c r="U10" s="6">
        <f t="shared" si="0"/>
        <v>951620</v>
      </c>
      <c r="V10" s="6">
        <f t="shared" si="0"/>
        <v>1004344</v>
      </c>
      <c r="W10" s="6">
        <f t="shared" si="0"/>
        <v>1054116</v>
      </c>
      <c r="X10" s="6">
        <f t="shared" si="0"/>
        <v>1104705</v>
      </c>
      <c r="Y10" s="6">
        <f t="shared" si="0"/>
        <v>1157159</v>
      </c>
      <c r="Z10" s="6">
        <f t="shared" si="0"/>
        <v>1197775</v>
      </c>
      <c r="AA10" s="6">
        <f t="shared" ref="AA10:AL10" si="1">AA12-SUM(AA8:AA9)</f>
        <v>1247757</v>
      </c>
      <c r="AB10" s="6">
        <f t="shared" si="1"/>
        <v>1316926</v>
      </c>
      <c r="AC10" s="6">
        <f t="shared" si="1"/>
        <v>1400792</v>
      </c>
      <c r="AD10" s="6">
        <f t="shared" si="1"/>
        <v>1474357</v>
      </c>
      <c r="AE10" s="6">
        <f t="shared" si="1"/>
        <v>1560328</v>
      </c>
      <c r="AF10" s="6">
        <f t="shared" si="1"/>
        <v>1645284</v>
      </c>
      <c r="AG10" s="6">
        <f t="shared" si="1"/>
        <v>1717851</v>
      </c>
      <c r="AH10" s="6">
        <f t="shared" si="1"/>
        <v>1789275</v>
      </c>
      <c r="AI10" s="6">
        <f t="shared" si="1"/>
        <v>1856880</v>
      </c>
      <c r="AJ10" s="6">
        <f t="shared" si="1"/>
        <v>1925513</v>
      </c>
      <c r="AK10" s="6">
        <f t="shared" si="1"/>
        <v>1996622</v>
      </c>
      <c r="AL10" s="6">
        <f t="shared" si="1"/>
        <v>2051673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62997</v>
      </c>
      <c r="C12" s="6">
        <f>Calculations!E38</f>
        <v>96249</v>
      </c>
      <c r="D12" s="6">
        <f>Calculations!F38</f>
        <v>137059</v>
      </c>
      <c r="E12" s="6">
        <f>Calculations!G38</f>
        <v>186969</v>
      </c>
      <c r="F12" s="6">
        <f>Calculations!H38</f>
        <v>230369</v>
      </c>
      <c r="G12" s="6">
        <f>Calculations!I38</f>
        <v>281469</v>
      </c>
      <c r="H12" s="6">
        <f>Calculations!J38</f>
        <v>331659</v>
      </c>
      <c r="I12" s="6">
        <f>Calculations!K38</f>
        <v>374499</v>
      </c>
      <c r="J12" s="6">
        <f>Calculations!L38</f>
        <v>416779</v>
      </c>
      <c r="K12" s="6">
        <f>Calculations!M38</f>
        <v>456749</v>
      </c>
      <c r="L12" s="6">
        <f>Calculations!N38</f>
        <v>497419</v>
      </c>
      <c r="M12" s="6">
        <f>Calculations!O38</f>
        <v>539559</v>
      </c>
      <c r="N12" s="6">
        <f>Calculations!P38</f>
        <v>571969</v>
      </c>
      <c r="O12" s="6">
        <f>Calculations!Q38</f>
        <v>606409</v>
      </c>
      <c r="P12" s="6">
        <f>Calculations!R38</f>
        <v>657159</v>
      </c>
      <c r="Q12" s="6">
        <f>Calculations!S38</f>
        <v>719319</v>
      </c>
      <c r="R12" s="6">
        <f>Calculations!T38</f>
        <v>773359</v>
      </c>
      <c r="S12" s="6">
        <f>Calculations!U38</f>
        <v>837059</v>
      </c>
      <c r="T12" s="6">
        <f>Calculations!V38</f>
        <v>899639</v>
      </c>
      <c r="U12" s="6">
        <f>Calculations!W38</f>
        <v>952909</v>
      </c>
      <c r="V12" s="6">
        <f>Calculations!X38</f>
        <v>1005619</v>
      </c>
      <c r="W12" s="6">
        <f>Calculations!Y38</f>
        <v>1055319</v>
      </c>
      <c r="X12" s="6">
        <f>Calculations!Z38</f>
        <v>1105929</v>
      </c>
      <c r="Y12" s="6">
        <f>Calculations!AA38</f>
        <v>1158429</v>
      </c>
      <c r="Z12" s="6">
        <f>Calculations!AB38</f>
        <v>1198749</v>
      </c>
      <c r="AA12" s="6">
        <f>Calculations!AC38</f>
        <v>1250199</v>
      </c>
      <c r="AB12" s="6">
        <f>Calculations!AD38</f>
        <v>1319079</v>
      </c>
      <c r="AC12" s="6">
        <f>Calculations!AE38</f>
        <v>1403429</v>
      </c>
      <c r="AD12" s="6">
        <f>Calculations!AF38</f>
        <v>1476649</v>
      </c>
      <c r="AE12" s="6">
        <f>Calculations!AG38</f>
        <v>1563029</v>
      </c>
      <c r="AF12" s="6">
        <f>Calculations!AH38</f>
        <v>1647939</v>
      </c>
      <c r="AG12" s="6">
        <f>Calculations!AI38</f>
        <v>1720109</v>
      </c>
      <c r="AH12" s="6">
        <f>Calculations!AJ38</f>
        <v>1791509</v>
      </c>
      <c r="AI12" s="6">
        <f>Calculations!AK38</f>
        <v>1858989</v>
      </c>
      <c r="AJ12" s="6">
        <f>Calculations!AL38</f>
        <v>1927659</v>
      </c>
      <c r="AK12" s="6">
        <f>Calculations!AM38</f>
        <v>1998849</v>
      </c>
      <c r="AL12" s="6">
        <f>Calculations!AN38</f>
        <v>2053379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0.41996999999999995</v>
      </c>
      <c r="C13" s="5">
        <f>Calculations!E41</f>
        <v>0.96249000000000007</v>
      </c>
      <c r="D13" s="5">
        <f>Calculations!F41</f>
        <v>1.37059</v>
      </c>
      <c r="E13" s="5">
        <f>Calculations!G41</f>
        <v>1.8696900000000001</v>
      </c>
      <c r="F13" s="5">
        <f>Calculations!H41</f>
        <v>2.30369</v>
      </c>
      <c r="G13" s="5">
        <f>Calculations!I41</f>
        <v>2.8146900000000001</v>
      </c>
      <c r="H13" s="5">
        <f>Calculations!J41</f>
        <v>3.3165900000000001</v>
      </c>
      <c r="I13" s="5">
        <f>Calculations!K41</f>
        <v>3.74499</v>
      </c>
      <c r="J13" s="5">
        <f>Calculations!L41</f>
        <v>4.1677900000000001</v>
      </c>
      <c r="K13" s="5">
        <f>Calculations!M41</f>
        <v>4.5674900000000003</v>
      </c>
      <c r="L13" s="5">
        <f>Calculations!N41</f>
        <v>4.9741900000000001</v>
      </c>
      <c r="M13" s="5">
        <f>Calculations!O41</f>
        <v>5.3955899999999994</v>
      </c>
      <c r="N13" s="5">
        <f>Calculations!P41</f>
        <v>5.7196900000000008</v>
      </c>
      <c r="O13" s="5">
        <f>Calculations!Q41</f>
        <v>6.0640900000000002</v>
      </c>
      <c r="P13" s="5">
        <f>Calculations!R41</f>
        <v>6.5715900000000005</v>
      </c>
      <c r="Q13" s="5">
        <f>Calculations!S41</f>
        <v>7.1931899999999995</v>
      </c>
      <c r="R13" s="5">
        <f>Calculations!T41</f>
        <v>7.7335900000000004</v>
      </c>
      <c r="S13" s="5">
        <f>Calculations!U41</f>
        <v>8.37059</v>
      </c>
      <c r="T13" s="5">
        <f>Calculations!V41</f>
        <v>8.9963899999999999</v>
      </c>
      <c r="U13" s="5">
        <f>Calculations!W41</f>
        <v>9.5290900000000018</v>
      </c>
      <c r="V13" s="5">
        <f>Calculations!X41</f>
        <v>10.056189999999999</v>
      </c>
      <c r="W13" s="5">
        <f>Calculations!Y41</f>
        <v>10.553190000000001</v>
      </c>
      <c r="X13" s="5">
        <f>Calculations!Z41</f>
        <v>11.059289999999999</v>
      </c>
      <c r="Y13" s="5">
        <f>Calculations!AA41</f>
        <v>11.584289999999999</v>
      </c>
      <c r="Z13" s="5">
        <f>Calculations!AB41</f>
        <v>11.987490000000001</v>
      </c>
      <c r="AA13" s="5">
        <f>Calculations!AC41</f>
        <v>12.501990000000001</v>
      </c>
      <c r="AB13" s="5">
        <f>Calculations!AD41</f>
        <v>13.190789999999998</v>
      </c>
      <c r="AC13" s="5">
        <f>Calculations!AE41</f>
        <v>14.034289999999999</v>
      </c>
      <c r="AD13" s="5">
        <f>Calculations!AF41</f>
        <v>14.766490000000001</v>
      </c>
      <c r="AE13" s="5">
        <f>Calculations!AG41</f>
        <v>15.630289999999999</v>
      </c>
      <c r="AF13" s="5">
        <f>Calculations!AH41</f>
        <v>16.479389999999999</v>
      </c>
      <c r="AG13" s="5">
        <f>Calculations!AI41</f>
        <v>17.201090000000001</v>
      </c>
      <c r="AH13" s="5">
        <f>Calculations!AJ41</f>
        <v>17.915089999999999</v>
      </c>
      <c r="AI13" s="5">
        <f>Calculations!AK41</f>
        <v>18.58989</v>
      </c>
      <c r="AJ13" s="5">
        <f>Calculations!AL41</f>
        <v>19.276589999999999</v>
      </c>
      <c r="AK13" s="5">
        <f>Calculations!AM41</f>
        <v>19.988490000000002</v>
      </c>
      <c r="AL13" s="5">
        <f>Calculations!AN41</f>
        <v>20.53379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1.2152199074074072E-2</v>
      </c>
      <c r="C14" s="5">
        <f>Calculations!E42</f>
        <v>3.7133101851851855E-2</v>
      </c>
      <c r="D14" s="5">
        <f>Calculations!F42</f>
        <v>5.2877700617283953E-2</v>
      </c>
      <c r="E14" s="5">
        <f>Calculations!G42</f>
        <v>7.2133101851851858E-2</v>
      </c>
      <c r="F14" s="5">
        <f>Calculations!H42</f>
        <v>8.8876929012345673E-2</v>
      </c>
      <c r="G14" s="5">
        <f>Calculations!I42</f>
        <v>0.10859143518518519</v>
      </c>
      <c r="H14" s="5">
        <f>Calculations!J42</f>
        <v>0.12795486111111112</v>
      </c>
      <c r="I14" s="5">
        <f>Calculations!K42</f>
        <v>0.14448263888888888</v>
      </c>
      <c r="J14" s="5">
        <f>Calculations!L42</f>
        <v>0.16079436728395061</v>
      </c>
      <c r="K14" s="5">
        <f>Calculations!M42</f>
        <v>0.17621489197530865</v>
      </c>
      <c r="L14" s="5">
        <f>Calculations!N42</f>
        <v>0.19190547839506172</v>
      </c>
      <c r="M14" s="5">
        <f>Calculations!O42</f>
        <v>0.20816319444444445</v>
      </c>
      <c r="N14" s="5">
        <f>Calculations!P42</f>
        <v>0.22066705246913582</v>
      </c>
      <c r="O14" s="5">
        <f>Calculations!Q42</f>
        <v>0.23395408950617283</v>
      </c>
      <c r="P14" s="5">
        <f>Calculations!R42</f>
        <v>0.25353356481481482</v>
      </c>
      <c r="Q14" s="5">
        <f>Calculations!S42</f>
        <v>0.27751504629629631</v>
      </c>
      <c r="R14" s="5">
        <f>Calculations!T42</f>
        <v>0.29836381172839505</v>
      </c>
      <c r="S14" s="5">
        <f>Calculations!U42</f>
        <v>0.32293942901234568</v>
      </c>
      <c r="T14" s="5">
        <f>Calculations!V42</f>
        <v>0.34708294753086422</v>
      </c>
      <c r="U14" s="5">
        <f>Calculations!W42</f>
        <v>0.36763464506172838</v>
      </c>
      <c r="V14" s="5">
        <f>Calculations!X42</f>
        <v>0.38797029320987653</v>
      </c>
      <c r="W14" s="5">
        <f>Calculations!Y42</f>
        <v>0.4071446759259259</v>
      </c>
      <c r="X14" s="5">
        <f>Calculations!Z42</f>
        <v>0.42667013888888888</v>
      </c>
      <c r="Y14" s="5">
        <f>Calculations!AA42</f>
        <v>0.44692476851851853</v>
      </c>
      <c r="Z14" s="5">
        <f>Calculations!AB42</f>
        <v>0.46248032407407408</v>
      </c>
      <c r="AA14" s="5">
        <f>Calculations!AC42</f>
        <v>0.48232986111111109</v>
      </c>
      <c r="AB14" s="5">
        <f>Calculations!AD42</f>
        <v>0.50890393518518517</v>
      </c>
      <c r="AC14" s="5">
        <f>Calculations!AE42</f>
        <v>0.54144637345679014</v>
      </c>
      <c r="AD14" s="5">
        <f>Calculations!AF42</f>
        <v>0.56969483024691359</v>
      </c>
      <c r="AE14" s="5">
        <f>Calculations!AG42</f>
        <v>0.60302044753086415</v>
      </c>
      <c r="AF14" s="5">
        <f>Calculations!AH42</f>
        <v>0.63577893518518513</v>
      </c>
      <c r="AG14" s="5">
        <f>Calculations!AI42</f>
        <v>0.663622299382716</v>
      </c>
      <c r="AH14" s="5">
        <f>Calculations!AJ42</f>
        <v>0.69116859567901234</v>
      </c>
      <c r="AI14" s="5">
        <f>Calculations!AK42</f>
        <v>0.71720254629629632</v>
      </c>
      <c r="AJ14" s="5">
        <f>Calculations!AL42</f>
        <v>0.74369560185185191</v>
      </c>
      <c r="AK14" s="5">
        <f>Calculations!AM42</f>
        <v>0.77116087962962965</v>
      </c>
      <c r="AL14" s="5">
        <f>Calculations!AN42</f>
        <v>0.79219868827160489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9000</v>
      </c>
      <c r="C16" s="6">
        <f>Calculations!E44</f>
        <v>41250</v>
      </c>
      <c r="D16" s="6">
        <f>Calculations!F44</f>
        <v>58740</v>
      </c>
      <c r="E16" s="6">
        <f>Calculations!G44</f>
        <v>80130</v>
      </c>
      <c r="F16" s="6">
        <f>Calculations!H44</f>
        <v>98730</v>
      </c>
      <c r="G16" s="6">
        <f>Calculations!I44</f>
        <v>120630</v>
      </c>
      <c r="H16" s="6">
        <f>Calculations!J44</f>
        <v>142140</v>
      </c>
      <c r="I16" s="6">
        <f>Calculations!K44</f>
        <v>160500</v>
      </c>
      <c r="J16" s="6">
        <f>Calculations!L44</f>
        <v>178620</v>
      </c>
      <c r="K16" s="6">
        <f>Calculations!M44</f>
        <v>195750</v>
      </c>
      <c r="L16" s="6">
        <f>Calculations!N44</f>
        <v>213180</v>
      </c>
      <c r="M16" s="6">
        <f>Calculations!O44</f>
        <v>231240</v>
      </c>
      <c r="N16" s="6">
        <f>Calculations!P44</f>
        <v>245130</v>
      </c>
      <c r="O16" s="6">
        <f>Calculations!Q44</f>
        <v>259890</v>
      </c>
      <c r="P16" s="6">
        <f>Calculations!R44</f>
        <v>281640</v>
      </c>
      <c r="Q16" s="6">
        <f>Calculations!S44</f>
        <v>308280</v>
      </c>
      <c r="R16" s="6">
        <f>Calculations!T44</f>
        <v>331440</v>
      </c>
      <c r="S16" s="6">
        <f>Calculations!U44</f>
        <v>358740</v>
      </c>
      <c r="T16" s="6">
        <f>Calculations!V44</f>
        <v>385560</v>
      </c>
      <c r="U16" s="6">
        <f>Calculations!W44</f>
        <v>408390</v>
      </c>
      <c r="V16" s="6">
        <f>Calculations!X44</f>
        <v>430980</v>
      </c>
      <c r="W16" s="6">
        <f>Calculations!Y44</f>
        <v>452280</v>
      </c>
      <c r="X16" s="6">
        <f>Calculations!Z44</f>
        <v>473970</v>
      </c>
      <c r="Y16" s="6">
        <f>Calculations!AA44</f>
        <v>496470</v>
      </c>
      <c r="Z16" s="6">
        <f>Calculations!AB44</f>
        <v>513750</v>
      </c>
      <c r="AA16" s="6">
        <f>Calculations!AC44</f>
        <v>535800</v>
      </c>
      <c r="AB16" s="6">
        <f>Calculations!AD44</f>
        <v>565320</v>
      </c>
      <c r="AC16" s="6">
        <f>Calculations!AE44</f>
        <v>601470</v>
      </c>
      <c r="AD16" s="6">
        <f>Calculations!AF44</f>
        <v>632850</v>
      </c>
      <c r="AE16" s="6">
        <f>Calculations!AG44</f>
        <v>669870</v>
      </c>
      <c r="AF16" s="6">
        <f>Calculations!AH44</f>
        <v>706260</v>
      </c>
      <c r="AG16" s="6">
        <f>Calculations!AI44</f>
        <v>737190</v>
      </c>
      <c r="AH16" s="6">
        <f>Calculations!AJ44</f>
        <v>767790</v>
      </c>
      <c r="AI16" s="6">
        <f>Calculations!AK44</f>
        <v>796710</v>
      </c>
      <c r="AJ16" s="6">
        <f>Calculations!AL44</f>
        <v>826140</v>
      </c>
      <c r="AK16" s="6">
        <f>Calculations!AM44</f>
        <v>856650</v>
      </c>
      <c r="AL16" s="6">
        <f>Calculations!AN44</f>
        <v>880020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0.06</v>
      </c>
      <c r="C17" s="5">
        <f>Calculations!E47</f>
        <v>0.41249999999999998</v>
      </c>
      <c r="D17" s="5">
        <f>Calculations!F47</f>
        <v>0.58740000000000014</v>
      </c>
      <c r="E17" s="5">
        <f>Calculations!G47</f>
        <v>0.80130000000000001</v>
      </c>
      <c r="F17" s="5">
        <f>Calculations!H47</f>
        <v>0.98729999999999996</v>
      </c>
      <c r="G17" s="5">
        <f>Calculations!I47</f>
        <v>1.2063000000000001</v>
      </c>
      <c r="H17" s="5">
        <f>Calculations!J47</f>
        <v>1.4214</v>
      </c>
      <c r="I17" s="5">
        <f>Calculations!K47</f>
        <v>1.605</v>
      </c>
      <c r="J17" s="5">
        <f>Calculations!L47</f>
        <v>1.7862</v>
      </c>
      <c r="K17" s="5">
        <f>Calculations!M47</f>
        <v>1.9575</v>
      </c>
      <c r="L17" s="5">
        <f>Calculations!N47</f>
        <v>2.1317999999999997</v>
      </c>
      <c r="M17" s="5">
        <f>Calculations!O47</f>
        <v>2.3124000000000002</v>
      </c>
      <c r="N17" s="5">
        <f>Calculations!P47</f>
        <v>2.4512999999999998</v>
      </c>
      <c r="O17" s="5">
        <f>Calculations!Q47</f>
        <v>2.5989000000000004</v>
      </c>
      <c r="P17" s="5">
        <f>Calculations!R47</f>
        <v>2.8163999999999998</v>
      </c>
      <c r="Q17" s="5">
        <f>Calculations!S47</f>
        <v>3.0828000000000002</v>
      </c>
      <c r="R17" s="5">
        <f>Calculations!T47</f>
        <v>3.3143999999999996</v>
      </c>
      <c r="S17" s="5">
        <f>Calculations!U47</f>
        <v>3.5874000000000001</v>
      </c>
      <c r="T17" s="5">
        <f>Calculations!V47</f>
        <v>3.8556000000000004</v>
      </c>
      <c r="U17" s="5">
        <f>Calculations!W47</f>
        <v>4.0838999999999999</v>
      </c>
      <c r="V17" s="5">
        <f>Calculations!X47</f>
        <v>4.3098000000000001</v>
      </c>
      <c r="W17" s="5">
        <f>Calculations!Y47</f>
        <v>4.5228000000000002</v>
      </c>
      <c r="X17" s="5">
        <f>Calculations!Z47</f>
        <v>4.7397</v>
      </c>
      <c r="Y17" s="5">
        <f>Calculations!AA47</f>
        <v>4.9646999999999997</v>
      </c>
      <c r="Z17" s="5">
        <f>Calculations!AB47</f>
        <v>5.1375000000000002</v>
      </c>
      <c r="AA17" s="5">
        <f>Calculations!AC47</f>
        <v>5.3580000000000005</v>
      </c>
      <c r="AB17" s="5">
        <f>Calculations!AD47</f>
        <v>5.6532</v>
      </c>
      <c r="AC17" s="5">
        <f>Calculations!AE47</f>
        <v>6.0146999999999995</v>
      </c>
      <c r="AD17" s="5">
        <f>Calculations!AF47</f>
        <v>6.3285000000000009</v>
      </c>
      <c r="AE17" s="5">
        <f>Calculations!AG47</f>
        <v>6.6986999999999997</v>
      </c>
      <c r="AF17" s="5">
        <f>Calculations!AH47</f>
        <v>7.0626000000000007</v>
      </c>
      <c r="AG17" s="5">
        <f>Calculations!AI47</f>
        <v>7.3719000000000001</v>
      </c>
      <c r="AH17" s="5">
        <f>Calculations!AJ47</f>
        <v>7.6779000000000011</v>
      </c>
      <c r="AI17" s="5">
        <f>Calculations!AK47</f>
        <v>7.9671000000000003</v>
      </c>
      <c r="AJ17" s="5">
        <f>Calculations!AL47</f>
        <v>8.2614000000000001</v>
      </c>
      <c r="AK17" s="5">
        <f>Calculations!AM47</f>
        <v>8.5665000000000013</v>
      </c>
      <c r="AL17" s="5">
        <f>Calculations!AN47</f>
        <v>8.8002000000000002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8">
        <f>AVERAGE(Calculations!C48:D48)</f>
        <v>1.736111111111111E-3</v>
      </c>
      <c r="C18" s="5">
        <f>Calculations!E48</f>
        <v>1.5914351851851853E-2</v>
      </c>
      <c r="D18" s="5">
        <f>Calculations!F48</f>
        <v>2.2662037037037036E-2</v>
      </c>
      <c r="E18" s="5">
        <f>Calculations!G48</f>
        <v>3.0914351851851853E-2</v>
      </c>
      <c r="F18" s="5">
        <f>Calculations!H48</f>
        <v>3.8090277777777778E-2</v>
      </c>
      <c r="G18" s="5">
        <f>Calculations!I48</f>
        <v>4.6539351851851853E-2</v>
      </c>
      <c r="H18" s="5">
        <f>Calculations!J48</f>
        <v>5.4837962962962963E-2</v>
      </c>
      <c r="I18" s="5">
        <f>Calculations!K48</f>
        <v>6.1921296296296294E-2</v>
      </c>
      <c r="J18" s="5">
        <f>Calculations!L48</f>
        <v>6.8912037037037036E-2</v>
      </c>
      <c r="K18" s="5">
        <f>Calculations!M48</f>
        <v>7.5520833333333329E-2</v>
      </c>
      <c r="L18" s="5">
        <f>Calculations!N48</f>
        <v>8.2245370370370371E-2</v>
      </c>
      <c r="M18" s="5">
        <f>Calculations!O48</f>
        <v>8.9212962962962966E-2</v>
      </c>
      <c r="N18" s="5">
        <f>Calculations!P48</f>
        <v>9.4571759259259258E-2</v>
      </c>
      <c r="O18" s="5">
        <f>Calculations!Q48</f>
        <v>0.1002662037037037</v>
      </c>
      <c r="P18" s="5">
        <f>Calculations!R48</f>
        <v>0.10865740740740741</v>
      </c>
      <c r="Q18" s="5">
        <f>Calculations!S48</f>
        <v>0.11893518518518519</v>
      </c>
      <c r="R18" s="5">
        <f>Calculations!T48</f>
        <v>0.12787037037037038</v>
      </c>
      <c r="S18" s="5">
        <f>Calculations!U48</f>
        <v>0.13840277777777779</v>
      </c>
      <c r="T18" s="5">
        <f>Calculations!V48</f>
        <v>0.14874999999999999</v>
      </c>
      <c r="U18" s="5">
        <f>Calculations!W48</f>
        <v>0.15755787037037036</v>
      </c>
      <c r="V18" s="5">
        <f>Calculations!X48</f>
        <v>0.16627314814814814</v>
      </c>
      <c r="W18" s="5">
        <f>Calculations!Y48</f>
        <v>0.17449074074074075</v>
      </c>
      <c r="X18" s="5">
        <f>Calculations!Z48</f>
        <v>0.18285879629629628</v>
      </c>
      <c r="Y18" s="5">
        <f>Calculations!AA48</f>
        <v>0.19153935185185186</v>
      </c>
      <c r="Z18" s="5">
        <f>Calculations!AB48</f>
        <v>0.19820601851851852</v>
      </c>
      <c r="AA18" s="5">
        <f>Calculations!AC48</f>
        <v>0.20671296296296296</v>
      </c>
      <c r="AB18" s="5">
        <f>Calculations!AD48</f>
        <v>0.21810185185185185</v>
      </c>
      <c r="AC18" s="5">
        <f>Calculations!AE48</f>
        <v>0.23204861111111111</v>
      </c>
      <c r="AD18" s="5">
        <f>Calculations!AF48</f>
        <v>0.2441550925925926</v>
      </c>
      <c r="AE18" s="5">
        <f>Calculations!AG48</f>
        <v>0.25843749999999999</v>
      </c>
      <c r="AF18" s="5">
        <f>Calculations!AH48</f>
        <v>0.27247685185185183</v>
      </c>
      <c r="AG18" s="5">
        <f>Calculations!AI48</f>
        <v>0.28440972222222222</v>
      </c>
      <c r="AH18" s="5">
        <f>Calculations!AJ48</f>
        <v>0.29621527777777779</v>
      </c>
      <c r="AI18" s="5">
        <f>Calculations!AK48</f>
        <v>0.30737268518518518</v>
      </c>
      <c r="AJ18" s="5">
        <f>Calculations!AL48</f>
        <v>0.31872685185185184</v>
      </c>
      <c r="AK18" s="5">
        <f>Calculations!AM48</f>
        <v>0.33049768518518519</v>
      </c>
      <c r="AL18" s="5">
        <f>Calculations!AN48</f>
        <v>0.33951388888888889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6497951</v>
      </c>
      <c r="C20" s="6">
        <f>Calculations!E50</f>
        <v>29784817</v>
      </c>
      <c r="D20" s="6">
        <f>Calculations!F50</f>
        <v>42413763</v>
      </c>
      <c r="E20" s="6">
        <f>Calculations!G50</f>
        <v>57858769</v>
      </c>
      <c r="F20" s="6">
        <f>Calculations!H50</f>
        <v>71289209</v>
      </c>
      <c r="G20" s="6">
        <f>Calculations!I50</f>
        <v>87102469</v>
      </c>
      <c r="H20" s="6">
        <f>Calculations!J50</f>
        <v>102634123</v>
      </c>
      <c r="I20" s="6">
        <f>Calculations!K50</f>
        <v>115891267</v>
      </c>
      <c r="J20" s="6">
        <f>Calculations!L50</f>
        <v>128975115</v>
      </c>
      <c r="K20" s="6">
        <f>Calculations!M50</f>
        <v>141344117</v>
      </c>
      <c r="L20" s="6">
        <f>Calculations!N50</f>
        <v>153929739</v>
      </c>
      <c r="M20" s="6">
        <f>Calculations!O50</f>
        <v>166970263</v>
      </c>
      <c r="N20" s="6">
        <f>Calculations!P50</f>
        <v>176999769</v>
      </c>
      <c r="O20" s="6">
        <f>Calculations!Q50</f>
        <v>187657473</v>
      </c>
      <c r="P20" s="6">
        <f>Calculations!R50</f>
        <v>203362423</v>
      </c>
      <c r="Q20" s="6">
        <f>Calculations!S50</f>
        <v>222598279</v>
      </c>
      <c r="R20" s="6">
        <f>Calculations!T50</f>
        <v>239321343</v>
      </c>
      <c r="S20" s="6">
        <f>Calculations!U50</f>
        <v>259033763</v>
      </c>
      <c r="T20" s="6">
        <f>Calculations!V50</f>
        <v>278399591</v>
      </c>
      <c r="U20" s="6">
        <f>Calculations!W50</f>
        <v>294884373</v>
      </c>
      <c r="V20" s="6">
        <f>Calculations!X50</f>
        <v>311195859</v>
      </c>
      <c r="W20" s="6">
        <f>Calculations!Y50</f>
        <v>326575879</v>
      </c>
      <c r="X20" s="6">
        <f>Calculations!Z50</f>
        <v>342237505</v>
      </c>
      <c r="Y20" s="6">
        <f>Calculations!AA50</f>
        <v>358484005</v>
      </c>
      <c r="Z20" s="6">
        <f>Calculations!AB50</f>
        <v>370961317</v>
      </c>
      <c r="AA20" s="6">
        <f>Calculations!AC50</f>
        <v>386882887</v>
      </c>
      <c r="AB20" s="6">
        <f>Calculations!AD50</f>
        <v>408198295</v>
      </c>
      <c r="AC20" s="6">
        <f>Calculations!AE50</f>
        <v>434301005</v>
      </c>
      <c r="AD20" s="6">
        <f>Calculations!AF50</f>
        <v>456959457</v>
      </c>
      <c r="AE20" s="6">
        <f>Calculations!AG50</f>
        <v>483690365</v>
      </c>
      <c r="AF20" s="6">
        <f>Calculations!AH50</f>
        <v>509966371</v>
      </c>
      <c r="AG20" s="6">
        <f>Calculations!AI50</f>
        <v>532299893</v>
      </c>
      <c r="AH20" s="6">
        <f>Calculations!AJ50</f>
        <v>554395133</v>
      </c>
      <c r="AI20" s="6">
        <f>Calculations!AK50</f>
        <v>575277301</v>
      </c>
      <c r="AJ20" s="6">
        <f>Calculations!AL50</f>
        <v>596527723</v>
      </c>
      <c r="AK20" s="6">
        <f>Calculations!AM50</f>
        <v>618557977</v>
      </c>
      <c r="AL20" s="6">
        <f>Calculations!AN50</f>
        <v>635432675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2.3103823999999999</v>
      </c>
      <c r="C21" s="5">
        <f>Calculations!E53</f>
        <v>15.885235733333332</v>
      </c>
      <c r="D21" s="5">
        <f>Calculations!F53</f>
        <v>22.6206736</v>
      </c>
      <c r="E21" s="5">
        <f>Calculations!G53</f>
        <v>30.858010133333337</v>
      </c>
      <c r="F21" s="5">
        <f>Calculations!H53</f>
        <v>38.020911466666661</v>
      </c>
      <c r="G21" s="5">
        <f>Calculations!I53</f>
        <v>46.454650133333338</v>
      </c>
      <c r="H21" s="5">
        <f>Calculations!J53</f>
        <v>54.738198933333337</v>
      </c>
      <c r="I21" s="5">
        <f>Calculations!K53</f>
        <v>61.808675733333331</v>
      </c>
      <c r="J21" s="5">
        <f>Calculations!L53</f>
        <v>68.786728000000011</v>
      </c>
      <c r="K21" s="5">
        <f>Calculations!M53</f>
        <v>75.383529066666668</v>
      </c>
      <c r="L21" s="5">
        <f>Calculations!N53</f>
        <v>82.095860800000011</v>
      </c>
      <c r="M21" s="5">
        <f>Calculations!O53</f>
        <v>89.050806933333348</v>
      </c>
      <c r="N21" s="5">
        <f>Calculations!P53</f>
        <v>94.399876800000001</v>
      </c>
      <c r="O21" s="5">
        <f>Calculations!Q53</f>
        <v>100.08398560000001</v>
      </c>
      <c r="P21" s="5">
        <f>Calculations!R53</f>
        <v>108.45995893333334</v>
      </c>
      <c r="Q21" s="5">
        <f>Calculations!S53</f>
        <v>118.71908213333333</v>
      </c>
      <c r="R21" s="5">
        <f>Calculations!T53</f>
        <v>127.63804960000002</v>
      </c>
      <c r="S21" s="5">
        <f>Calculations!U53</f>
        <v>138.15134026666667</v>
      </c>
      <c r="T21" s="5">
        <f>Calculations!V53</f>
        <v>148.47978186666668</v>
      </c>
      <c r="U21" s="5">
        <f>Calculations!W53</f>
        <v>157.27166560000001</v>
      </c>
      <c r="V21" s="5">
        <f>Calculations!X53</f>
        <v>165.97112479999998</v>
      </c>
      <c r="W21" s="5">
        <f>Calculations!Y53</f>
        <v>174.17380213333334</v>
      </c>
      <c r="X21" s="5">
        <f>Calculations!Z53</f>
        <v>182.52666933333336</v>
      </c>
      <c r="Y21" s="5">
        <f>Calculations!AA53</f>
        <v>191.19146933333334</v>
      </c>
      <c r="Z21" s="5">
        <f>Calculations!AB53</f>
        <v>197.84603573333334</v>
      </c>
      <c r="AA21" s="5">
        <f>Calculations!AC53</f>
        <v>206.33753973333336</v>
      </c>
      <c r="AB21" s="5">
        <f>Calculations!AD53</f>
        <v>217.70575733333334</v>
      </c>
      <c r="AC21" s="5">
        <f>Calculations!AE53</f>
        <v>231.62720266666665</v>
      </c>
      <c r="AD21" s="5">
        <f>Calculations!AF53</f>
        <v>243.71171040000002</v>
      </c>
      <c r="AE21" s="5">
        <f>Calculations!AG53</f>
        <v>257.9681946666667</v>
      </c>
      <c r="AF21" s="5">
        <f>Calculations!AH53</f>
        <v>271.9820645333333</v>
      </c>
      <c r="AG21" s="5">
        <f>Calculations!AI53</f>
        <v>283.89327626666665</v>
      </c>
      <c r="AH21" s="5">
        <f>Calculations!AJ53</f>
        <v>295.67740426666666</v>
      </c>
      <c r="AI21" s="5">
        <f>Calculations!AK53</f>
        <v>306.81456053333335</v>
      </c>
      <c r="AJ21" s="5">
        <f>Calculations!AL53</f>
        <v>318.14811893333336</v>
      </c>
      <c r="AK21" s="5">
        <f>Calculations!AM53</f>
        <v>329.89758773333335</v>
      </c>
      <c r="AL21" s="5">
        <f>Calculations!AN53</f>
        <v>338.89742666666666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1.2534627700617285</v>
      </c>
      <c r="C22" s="5">
        <f>Calculations!E54</f>
        <v>11.491055941358026</v>
      </c>
      <c r="D22" s="5">
        <f>Calculations!F54</f>
        <v>16.363334490740741</v>
      </c>
      <c r="E22" s="5">
        <f>Calculations!G54</f>
        <v>22.322055941358023</v>
      </c>
      <c r="F22" s="5">
        <f>Calculations!H54</f>
        <v>27.50355285493827</v>
      </c>
      <c r="G22" s="5">
        <f>Calculations!I54</f>
        <v>33.604347608024689</v>
      </c>
      <c r="H22" s="5">
        <f>Calculations!J54</f>
        <v>39.596498070987657</v>
      </c>
      <c r="I22" s="5">
        <f>Calculations!K54</f>
        <v>44.711136959876541</v>
      </c>
      <c r="J22" s="5">
        <f>Calculations!L54</f>
        <v>49.758917824074075</v>
      </c>
      <c r="K22" s="5">
        <f>Calculations!M54</f>
        <v>54.530909336419754</v>
      </c>
      <c r="L22" s="5">
        <f>Calculations!N54</f>
        <v>59.386473379629628</v>
      </c>
      <c r="M22" s="5">
        <f>Calculations!O54</f>
        <v>64.417539737654323</v>
      </c>
      <c r="N22" s="5">
        <f>Calculations!P54</f>
        <v>68.286947916666662</v>
      </c>
      <c r="O22" s="5">
        <f>Calculations!Q54</f>
        <v>72.398716435185179</v>
      </c>
      <c r="P22" s="5">
        <f>Calculations!R54</f>
        <v>78.457724922839503</v>
      </c>
      <c r="Q22" s="5">
        <f>Calculations!S54</f>
        <v>85.878965663580246</v>
      </c>
      <c r="R22" s="5">
        <f>Calculations!T54</f>
        <v>92.330765046296293</v>
      </c>
      <c r="S22" s="5">
        <f>Calculations!U54</f>
        <v>99.935865354938272</v>
      </c>
      <c r="T22" s="5">
        <f>Calculations!V54</f>
        <v>107.40724961419753</v>
      </c>
      <c r="U22" s="5">
        <f>Calculations!W54</f>
        <v>113.76711921296297</v>
      </c>
      <c r="V22" s="5">
        <f>Calculations!X54</f>
        <v>120.06013078703704</v>
      </c>
      <c r="W22" s="5">
        <f>Calculations!Y54</f>
        <v>125.99378047839507</v>
      </c>
      <c r="X22" s="5">
        <f>Calculations!Z54</f>
        <v>132.03607445987655</v>
      </c>
      <c r="Y22" s="5">
        <f>Calculations!AA54</f>
        <v>138.30401427469135</v>
      </c>
      <c r="Z22" s="5">
        <f>Calculations!AB54</f>
        <v>143.11779205246913</v>
      </c>
      <c r="AA22" s="5">
        <f>Calculations!AC54</f>
        <v>149.26037307098764</v>
      </c>
      <c r="AB22" s="5">
        <f>Calculations!AD54</f>
        <v>157.4839101080247</v>
      </c>
      <c r="AC22" s="5">
        <f>Calculations!AE54</f>
        <v>167.55440007716049</v>
      </c>
      <c r="AD22" s="5">
        <f>Calculations!AF54</f>
        <v>176.29608680555555</v>
      </c>
      <c r="AE22" s="5">
        <f>Calculations!AG54</f>
        <v>186.60893711419754</v>
      </c>
      <c r="AF22" s="5">
        <f>Calculations!AH54</f>
        <v>196.74628510802469</v>
      </c>
      <c r="AG22" s="5">
        <f>Calculations!AI54</f>
        <v>205.36261304012345</v>
      </c>
      <c r="AH22" s="5">
        <f>Calculations!AJ54</f>
        <v>213.8870111882716</v>
      </c>
      <c r="AI22" s="5">
        <f>Calculations!AK54</f>
        <v>221.94340316358026</v>
      </c>
      <c r="AJ22" s="5">
        <f>Calculations!AL54</f>
        <v>230.14186844135801</v>
      </c>
      <c r="AK22" s="5">
        <f>Calculations!AM54</f>
        <v>238.64119483024692</v>
      </c>
      <c r="AL22" s="5">
        <f>Calculations!AN54</f>
        <v>245.1514949845679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AA57F53F-F018-45C7-BB53-E7D408712C93}">
      <selection activeCell="B6" sqref="B6"/>
      <pageSetup paperSize="9" orientation="portrait"/>
    </customSheetView>
    <customSheetView guid="{2313BBD9-5EBB-40F7-9B48-113B2C561A8A}">
      <selection activeCell="B6" sqref="B6"/>
      <pageSetup paperSize="9" orientation="portrait"/>
    </customSheetView>
    <customSheetView guid="{BBF56B5C-AB69-454B-80E1-9D193A01A6EA}">
      <selection activeCell="B6" sqref="B6"/>
      <pageSetup paperSize="9" orientation="portrait"/>
    </customSheetView>
    <customSheetView guid="{D99ECB47-4399-42F6-9B77-885DA9F4083B}">
      <selection activeCell="B6" sqref="B6"/>
      <pageSetup paperSize="9" orientation="portrait"/>
    </customSheetView>
    <customSheetView guid="{5CDA1519-9BC4-431C-A804-8C8BCA6F7D6F}">
      <selection activeCell="B6" sqref="B6"/>
      <pageSetup paperSize="9" orientation="portrait"/>
    </customSheetView>
  </customSheetView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Ruler="0" workbookViewId="0">
      <selection activeCell="C9" sqref="C9"/>
    </sheetView>
  </sheetViews>
  <sheetFormatPr baseColWidth="10" defaultColWidth="8.83203125" defaultRowHeight="14" x14ac:dyDescent="0"/>
  <cols>
    <col min="1" max="1" width="59.6640625" style="24" customWidth="1"/>
    <col min="2" max="2" width="21.1640625" style="24" bestFit="1" customWidth="1"/>
    <col min="3" max="3" width="14.5" style="24" customWidth="1"/>
    <col min="4" max="4" width="8.83203125" style="24"/>
    <col min="5" max="5" width="11" style="24" bestFit="1" customWidth="1"/>
    <col min="6" max="16384" width="8.83203125" style="24"/>
  </cols>
  <sheetData>
    <row r="1" spans="1:5">
      <c r="A1" s="62" t="s">
        <v>73</v>
      </c>
      <c r="B1" s="62"/>
      <c r="C1" s="62"/>
      <c r="D1" s="62"/>
      <c r="E1" s="36"/>
    </row>
    <row r="3" spans="1:5" ht="15">
      <c r="A3" s="25" t="s">
        <v>74</v>
      </c>
      <c r="B3" s="26">
        <f>'Reference Data'!B14</f>
        <v>20000000</v>
      </c>
      <c r="C3" s="27"/>
    </row>
    <row r="4" spans="1:5">
      <c r="A4" s="28" t="s">
        <v>75</v>
      </c>
      <c r="B4" s="29">
        <f>MAX('Transaction Details'!B3:AL3)</f>
        <v>29333.98</v>
      </c>
    </row>
    <row r="6" spans="1:5">
      <c r="B6" s="25" t="s">
        <v>76</v>
      </c>
      <c r="C6" s="25" t="s">
        <v>77</v>
      </c>
    </row>
    <row r="7" spans="1:5" ht="15">
      <c r="A7" s="28" t="s">
        <v>78</v>
      </c>
      <c r="B7" s="30">
        <f>B3*'Reference Data'!B3</f>
        <v>1400000000</v>
      </c>
      <c r="C7" s="27">
        <f>(B7*'Reference Data'!$B$7*'Reference Data'!$B$8)/(5*60)</f>
        <v>14000</v>
      </c>
      <c r="E7" s="27"/>
    </row>
    <row r="8" spans="1:5" ht="15">
      <c r="A8" s="28" t="s">
        <v>79</v>
      </c>
      <c r="B8" s="30">
        <f>B3*'Reference Data'!B4</f>
        <v>600000000</v>
      </c>
      <c r="C8" s="27">
        <f>(B8*'Reference Data'!$B$7*'Reference Data'!$B$8)/(5*60)</f>
        <v>6000</v>
      </c>
    </row>
    <row r="9" spans="1:5" ht="15">
      <c r="A9" s="28" t="s">
        <v>143</v>
      </c>
      <c r="B9" s="53" t="s">
        <v>15</v>
      </c>
      <c r="C9" s="27">
        <f>'Reference Data'!B12</f>
        <v>3500</v>
      </c>
    </row>
    <row r="10" spans="1:5" ht="15">
      <c r="A10" s="28" t="s">
        <v>144</v>
      </c>
      <c r="B10" s="31">
        <f>'Reference Data'!B19</f>
        <v>13685760000000</v>
      </c>
      <c r="C10" s="26">
        <f>B10/(30*24*60*60)</f>
        <v>5280000</v>
      </c>
    </row>
    <row r="11" spans="1:5" ht="15">
      <c r="A11" s="28"/>
      <c r="B11" s="33"/>
    </row>
    <row r="12" spans="1:5" ht="15">
      <c r="A12" s="28" t="s">
        <v>80</v>
      </c>
      <c r="B12" s="30">
        <f>B4*'Reference Data'!B3</f>
        <v>2053378.5999999999</v>
      </c>
      <c r="C12" s="24">
        <f>(B12*'Reference Data'!$B$7*'Reference Data'!$B$8)/(5*60)</f>
        <v>20.533785999999999</v>
      </c>
    </row>
    <row r="13" spans="1:5" ht="15">
      <c r="A13" s="28" t="s">
        <v>81</v>
      </c>
      <c r="B13" s="26">
        <f>B4*'Reference Data'!B4</f>
        <v>880019.4</v>
      </c>
      <c r="C13" s="24">
        <f>(B13*'Reference Data'!$B$7*'Reference Data'!$B$8)/(5*60)</f>
        <v>8.8001939999999994</v>
      </c>
    </row>
    <row r="14" spans="1:5">
      <c r="A14" s="28" t="s">
        <v>145</v>
      </c>
      <c r="B14" s="54" t="s">
        <v>15</v>
      </c>
      <c r="C14" s="34">
        <f>B4/B3*'Reference Data'!B12</f>
        <v>5.1334464999999998</v>
      </c>
    </row>
    <row r="15" spans="1:5" ht="15">
      <c r="A15" s="28" t="s">
        <v>82</v>
      </c>
      <c r="B15" s="27">
        <f>B4*'Reference Data'!B5</f>
        <v>635432674.75999999</v>
      </c>
      <c r="C15" s="32">
        <f>(B15*'Reference Data'!B9*'Reference Data'!B10)/(5*60)</f>
        <v>338.89742653866665</v>
      </c>
    </row>
    <row r="16" spans="1:5">
      <c r="A16" s="28" t="s">
        <v>83</v>
      </c>
      <c r="B16" s="27">
        <f>B15*10</f>
        <v>6354326747.6000004</v>
      </c>
      <c r="C16" s="34">
        <f>C15*10</f>
        <v>3388.9742653866665</v>
      </c>
    </row>
    <row r="18" spans="1:3">
      <c r="A18" s="28" t="s">
        <v>84</v>
      </c>
      <c r="B18" s="56">
        <f>B12/B7</f>
        <v>1.4666989999999999E-3</v>
      </c>
      <c r="C18" s="35" t="s">
        <v>85</v>
      </c>
    </row>
    <row r="19" spans="1:3">
      <c r="A19" s="28" t="s">
        <v>86</v>
      </c>
      <c r="B19" s="56">
        <f>B13/B8</f>
        <v>1.4666990000000001E-3</v>
      </c>
      <c r="C19" s="35" t="s">
        <v>85</v>
      </c>
    </row>
    <row r="20" spans="1:3">
      <c r="A20" s="28" t="s">
        <v>146</v>
      </c>
      <c r="B20" s="56">
        <f>C14/C9</f>
        <v>1.4666989999999999E-3</v>
      </c>
      <c r="C20" s="35" t="s">
        <v>85</v>
      </c>
    </row>
    <row r="21" spans="1:3" ht="15">
      <c r="A21" s="28" t="s">
        <v>87</v>
      </c>
      <c r="B21" s="57">
        <f>B15/B10</f>
        <v>4.6430207365904417E-5</v>
      </c>
    </row>
    <row r="22" spans="1:3">
      <c r="A22" s="28" t="s">
        <v>88</v>
      </c>
      <c r="B22" s="56">
        <f>B16/B10</f>
        <v>4.6430207365904418E-4</v>
      </c>
      <c r="C22" s="35" t="s">
        <v>85</v>
      </c>
    </row>
    <row r="25" spans="1:3">
      <c r="A25" s="28" t="s">
        <v>147</v>
      </c>
    </row>
    <row r="27" spans="1:3">
      <c r="A27" s="25" t="s">
        <v>89</v>
      </c>
    </row>
  </sheetData>
  <mergeCells count="1">
    <mergeCell ref="A1:D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showRuler="0" workbookViewId="0">
      <selection activeCell="B5" sqref="B5"/>
    </sheetView>
  </sheetViews>
  <sheetFormatPr baseColWidth="10" defaultColWidth="8.83203125" defaultRowHeight="15" x14ac:dyDescent="0"/>
  <cols>
    <col min="1" max="1" width="41.5" style="24" bestFit="1" customWidth="1"/>
    <col min="2" max="2" width="11.1640625" style="24" bestFit="1" customWidth="1"/>
    <col min="3" max="3" width="5.1640625" style="37" bestFit="1" customWidth="1"/>
    <col min="4" max="4" width="10.33203125" style="37" bestFit="1" customWidth="1"/>
    <col min="5" max="5" width="12.1640625" style="24" bestFit="1" customWidth="1"/>
    <col min="6" max="16384" width="8.83203125" style="24"/>
  </cols>
  <sheetData>
    <row r="1" spans="1:5" ht="14">
      <c r="A1" s="62" t="s">
        <v>90</v>
      </c>
      <c r="B1" s="62"/>
      <c r="C1" s="62"/>
      <c r="D1" s="62"/>
      <c r="E1" s="62"/>
    </row>
    <row r="3" spans="1:5">
      <c r="A3" s="25" t="s">
        <v>141</v>
      </c>
      <c r="B3" s="30">
        <f>'Reference Data'!B15</f>
        <v>50000000</v>
      </c>
    </row>
    <row r="4" spans="1:5">
      <c r="A4" s="28" t="s">
        <v>75</v>
      </c>
      <c r="B4" s="29">
        <f>MAX('Transaction Details'!B3:AL3)</f>
        <v>29333.98</v>
      </c>
    </row>
    <row r="5" spans="1:5">
      <c r="A5" s="25" t="s">
        <v>91</v>
      </c>
      <c r="B5" s="55">
        <f>E53/D53</f>
        <v>5.8667959999999999E-4</v>
      </c>
    </row>
    <row r="7" spans="1:5" ht="45.75" customHeight="1">
      <c r="A7" s="63" t="s">
        <v>92</v>
      </c>
      <c r="B7" s="63" t="s">
        <v>93</v>
      </c>
      <c r="C7" s="64" t="s">
        <v>94</v>
      </c>
      <c r="D7" s="64"/>
      <c r="E7" s="38" t="s">
        <v>95</v>
      </c>
    </row>
    <row r="8" spans="1:5" ht="42">
      <c r="A8" s="63"/>
      <c r="B8" s="63"/>
      <c r="C8" s="39" t="s">
        <v>96</v>
      </c>
      <c r="D8" s="40" t="s">
        <v>97</v>
      </c>
      <c r="E8" s="40" t="s">
        <v>97</v>
      </c>
    </row>
    <row r="9" spans="1:5">
      <c r="A9" s="41" t="s">
        <v>98</v>
      </c>
      <c r="B9" s="42"/>
      <c r="C9" s="43"/>
      <c r="D9" s="43"/>
      <c r="E9" s="42"/>
    </row>
    <row r="10" spans="1:5">
      <c r="A10" s="42" t="s">
        <v>99</v>
      </c>
      <c r="B10" s="42">
        <v>1</v>
      </c>
      <c r="C10" s="43">
        <v>0.3</v>
      </c>
      <c r="D10" s="44">
        <f>C10*'Reference Data'!$B$17*B10</f>
        <v>72</v>
      </c>
      <c r="E10" s="45">
        <f>D10*($B$4/$B$3)</f>
        <v>4.2240931199999998E-2</v>
      </c>
    </row>
    <row r="11" spans="1:5">
      <c r="A11" s="42" t="s">
        <v>100</v>
      </c>
      <c r="B11" s="42">
        <v>1</v>
      </c>
      <c r="C11" s="43">
        <v>0.5</v>
      </c>
      <c r="D11" s="44">
        <f>C11*'Reference Data'!$B$17*B11</f>
        <v>120</v>
      </c>
      <c r="E11" s="45">
        <f t="shared" ref="E11:E51" si="0">D11*($B$4/$B$3)</f>
        <v>7.0401551999999992E-2</v>
      </c>
    </row>
    <row r="12" spans="1:5">
      <c r="A12" s="42" t="s">
        <v>101</v>
      </c>
      <c r="B12" s="42">
        <v>1</v>
      </c>
      <c r="C12" s="43">
        <v>0.7</v>
      </c>
      <c r="D12" s="44">
        <f>C12*'Reference Data'!$B$17*B12</f>
        <v>168</v>
      </c>
      <c r="E12" s="45">
        <f t="shared" si="0"/>
        <v>9.85621728E-2</v>
      </c>
    </row>
    <row r="13" spans="1:5">
      <c r="A13" s="42" t="s">
        <v>102</v>
      </c>
      <c r="B13" s="42">
        <v>1</v>
      </c>
      <c r="C13" s="43">
        <v>0.5</v>
      </c>
      <c r="D13" s="44">
        <f>C13*'Reference Data'!$B$17*B13</f>
        <v>120</v>
      </c>
      <c r="E13" s="45">
        <f t="shared" si="0"/>
        <v>7.0401551999999992E-2</v>
      </c>
    </row>
    <row r="14" spans="1:5">
      <c r="A14" s="41" t="s">
        <v>103</v>
      </c>
      <c r="B14" s="42"/>
      <c r="C14" s="43"/>
      <c r="D14" s="44"/>
      <c r="E14" s="45"/>
    </row>
    <row r="15" spans="1:5">
      <c r="A15" s="42" t="s">
        <v>104</v>
      </c>
      <c r="B15" s="42">
        <v>1</v>
      </c>
      <c r="C15" s="43">
        <v>1</v>
      </c>
      <c r="D15" s="44">
        <f>C15*'Reference Data'!$B$17*B15</f>
        <v>240</v>
      </c>
      <c r="E15" s="45">
        <f t="shared" si="0"/>
        <v>0.14080310399999998</v>
      </c>
    </row>
    <row r="16" spans="1:5">
      <c r="A16" s="42" t="s">
        <v>105</v>
      </c>
      <c r="B16" s="42">
        <v>3</v>
      </c>
      <c r="C16" s="43">
        <v>1</v>
      </c>
      <c r="D16" s="44">
        <f>C16*'Reference Data'!$B$17*B16</f>
        <v>720</v>
      </c>
      <c r="E16" s="45">
        <f t="shared" si="0"/>
        <v>0.42240931199999998</v>
      </c>
    </row>
    <row r="17" spans="1:5">
      <c r="A17" s="41" t="s">
        <v>106</v>
      </c>
      <c r="B17" s="42"/>
      <c r="C17" s="43"/>
      <c r="D17" s="44"/>
      <c r="E17" s="45"/>
    </row>
    <row r="18" spans="1:5">
      <c r="A18" s="42" t="s">
        <v>107</v>
      </c>
      <c r="B18" s="42">
        <v>1</v>
      </c>
      <c r="C18" s="43">
        <v>1</v>
      </c>
      <c r="D18" s="44">
        <f>C18*'Reference Data'!$B$17*B18</f>
        <v>240</v>
      </c>
      <c r="E18" s="45">
        <f t="shared" si="0"/>
        <v>0.14080310399999998</v>
      </c>
    </row>
    <row r="19" spans="1:5">
      <c r="A19" s="42" t="s">
        <v>108</v>
      </c>
      <c r="B19" s="42">
        <v>1</v>
      </c>
      <c r="C19" s="43">
        <v>1</v>
      </c>
      <c r="D19" s="44">
        <f>C19*'Reference Data'!$B$17*B19</f>
        <v>240</v>
      </c>
      <c r="E19" s="45">
        <f t="shared" si="0"/>
        <v>0.14080310399999998</v>
      </c>
    </row>
    <row r="20" spans="1:5">
      <c r="A20" s="42" t="s">
        <v>109</v>
      </c>
      <c r="B20" s="42">
        <v>2</v>
      </c>
      <c r="C20" s="43">
        <v>1</v>
      </c>
      <c r="D20" s="44">
        <f>C20*'Reference Data'!$B$17*B20</f>
        <v>480</v>
      </c>
      <c r="E20" s="45">
        <f t="shared" si="0"/>
        <v>0.28160620799999997</v>
      </c>
    </row>
    <row r="21" spans="1:5">
      <c r="A21" s="41" t="s">
        <v>110</v>
      </c>
      <c r="B21" s="42"/>
      <c r="C21" s="43"/>
      <c r="D21" s="44"/>
      <c r="E21" s="45"/>
    </row>
    <row r="22" spans="1:5">
      <c r="A22" s="42" t="s">
        <v>111</v>
      </c>
      <c r="B22" s="42">
        <v>1</v>
      </c>
      <c r="C22" s="43">
        <v>0.25</v>
      </c>
      <c r="D22" s="44">
        <f>C22*'Reference Data'!$B$17*B22</f>
        <v>60</v>
      </c>
      <c r="E22" s="45">
        <f t="shared" si="0"/>
        <v>3.5200775999999996E-2</v>
      </c>
    </row>
    <row r="23" spans="1:5">
      <c r="A23" s="42" t="s">
        <v>112</v>
      </c>
      <c r="B23" s="42">
        <v>1</v>
      </c>
      <c r="C23" s="43">
        <v>0.5</v>
      </c>
      <c r="D23" s="44">
        <f>C23*'Reference Data'!$B$17*B23</f>
        <v>120</v>
      </c>
      <c r="E23" s="45">
        <f t="shared" si="0"/>
        <v>7.0401551999999992E-2</v>
      </c>
    </row>
    <row r="24" spans="1:5">
      <c r="A24" s="42" t="s">
        <v>113</v>
      </c>
      <c r="B24" s="42">
        <v>1</v>
      </c>
      <c r="C24" s="43">
        <v>0.5</v>
      </c>
      <c r="D24" s="44">
        <f>C24*'Reference Data'!$B$17*B24</f>
        <v>120</v>
      </c>
      <c r="E24" s="45">
        <f t="shared" si="0"/>
        <v>7.0401551999999992E-2</v>
      </c>
    </row>
    <row r="25" spans="1:5">
      <c r="A25" s="42" t="s">
        <v>114</v>
      </c>
      <c r="B25" s="42">
        <v>4</v>
      </c>
      <c r="C25" s="43">
        <v>1</v>
      </c>
      <c r="D25" s="44">
        <f>C25*'Reference Data'!$B$17*B25</f>
        <v>960</v>
      </c>
      <c r="E25" s="45">
        <f t="shared" si="0"/>
        <v>0.56321241599999994</v>
      </c>
    </row>
    <row r="26" spans="1:5">
      <c r="A26" s="41" t="s">
        <v>115</v>
      </c>
      <c r="B26" s="42"/>
      <c r="C26" s="43"/>
      <c r="D26" s="44"/>
      <c r="E26" s="45"/>
    </row>
    <row r="27" spans="1:5">
      <c r="A27" s="42" t="s">
        <v>116</v>
      </c>
      <c r="B27" s="42">
        <v>1</v>
      </c>
      <c r="C27" s="43">
        <v>1</v>
      </c>
      <c r="D27" s="44">
        <f>C27*'Reference Data'!$B$17*B27</f>
        <v>240</v>
      </c>
      <c r="E27" s="45">
        <f t="shared" si="0"/>
        <v>0.14080310399999998</v>
      </c>
    </row>
    <row r="28" spans="1:5">
      <c r="A28" s="46" t="s">
        <v>117</v>
      </c>
      <c r="B28" s="42"/>
      <c r="C28" s="43"/>
      <c r="D28" s="44"/>
      <c r="E28" s="45"/>
    </row>
    <row r="29" spans="1:5">
      <c r="A29" s="42" t="s">
        <v>118</v>
      </c>
      <c r="B29" s="42">
        <v>1</v>
      </c>
      <c r="C29" s="43">
        <v>1</v>
      </c>
      <c r="D29" s="44">
        <f>C29*'Reference Data'!$B$17*B29</f>
        <v>240</v>
      </c>
      <c r="E29" s="45">
        <f t="shared" si="0"/>
        <v>0.14080310399999998</v>
      </c>
    </row>
    <row r="30" spans="1:5">
      <c r="A30" s="42" t="s">
        <v>119</v>
      </c>
      <c r="B30" s="42">
        <v>8</v>
      </c>
      <c r="C30" s="43">
        <v>1</v>
      </c>
      <c r="D30" s="44">
        <f>C30*'Reference Data'!$B$17*B30</f>
        <v>1920</v>
      </c>
      <c r="E30" s="45">
        <f t="shared" si="0"/>
        <v>1.1264248319999999</v>
      </c>
    </row>
    <row r="31" spans="1:5">
      <c r="A31" s="42" t="s">
        <v>120</v>
      </c>
      <c r="B31" s="42">
        <v>1</v>
      </c>
      <c r="C31" s="43">
        <v>1</v>
      </c>
      <c r="D31" s="44">
        <f>C31*'Reference Data'!$B$17*B31</f>
        <v>240</v>
      </c>
      <c r="E31" s="45">
        <f t="shared" si="0"/>
        <v>0.14080310399999998</v>
      </c>
    </row>
    <row r="32" spans="1:5">
      <c r="A32" s="42" t="s">
        <v>121</v>
      </c>
      <c r="B32" s="42">
        <v>4</v>
      </c>
      <c r="C32" s="43">
        <v>1</v>
      </c>
      <c r="D32" s="44">
        <f>C32*'Reference Data'!$B$17*B32</f>
        <v>960</v>
      </c>
      <c r="E32" s="45">
        <f t="shared" si="0"/>
        <v>0.56321241599999994</v>
      </c>
    </row>
    <row r="33" spans="1:5">
      <c r="A33" s="46" t="s">
        <v>122</v>
      </c>
      <c r="B33" s="42"/>
      <c r="C33" s="43"/>
      <c r="D33" s="44"/>
      <c r="E33" s="45"/>
    </row>
    <row r="34" spans="1:5">
      <c r="A34" s="42" t="s">
        <v>123</v>
      </c>
      <c r="B34" s="42">
        <v>1</v>
      </c>
      <c r="C34" s="43">
        <v>1</v>
      </c>
      <c r="D34" s="44">
        <f>C34*'Reference Data'!$B$17*B34</f>
        <v>240</v>
      </c>
      <c r="E34" s="45">
        <f t="shared" si="0"/>
        <v>0.14080310399999998</v>
      </c>
    </row>
    <row r="35" spans="1:5">
      <c r="A35" s="42" t="s">
        <v>124</v>
      </c>
      <c r="B35" s="42">
        <v>2</v>
      </c>
      <c r="C35" s="43">
        <v>1</v>
      </c>
      <c r="D35" s="44">
        <f>C35*'Reference Data'!$B$17*B35</f>
        <v>480</v>
      </c>
      <c r="E35" s="45">
        <f t="shared" si="0"/>
        <v>0.28160620799999997</v>
      </c>
    </row>
    <row r="36" spans="1:5">
      <c r="A36" s="42" t="s">
        <v>125</v>
      </c>
      <c r="B36" s="42">
        <v>2</v>
      </c>
      <c r="C36" s="43">
        <v>1</v>
      </c>
      <c r="D36" s="44">
        <f>C36*'Reference Data'!$B$17*B36</f>
        <v>480</v>
      </c>
      <c r="E36" s="45">
        <f t="shared" si="0"/>
        <v>0.28160620799999997</v>
      </c>
    </row>
    <row r="37" spans="1:5">
      <c r="A37" s="42" t="s">
        <v>126</v>
      </c>
      <c r="B37" s="42">
        <v>2</v>
      </c>
      <c r="C37" s="43">
        <v>1</v>
      </c>
      <c r="D37" s="44">
        <f>C37*'Reference Data'!$B$17*B37</f>
        <v>480</v>
      </c>
      <c r="E37" s="45">
        <f t="shared" si="0"/>
        <v>0.28160620799999997</v>
      </c>
    </row>
    <row r="38" spans="1:5">
      <c r="A38" s="42" t="s">
        <v>127</v>
      </c>
      <c r="B38" s="42"/>
      <c r="C38" s="43"/>
      <c r="D38" s="44"/>
      <c r="E38" s="45"/>
    </row>
    <row r="39" spans="1:5">
      <c r="A39" s="42" t="s">
        <v>128</v>
      </c>
      <c r="B39" s="42">
        <v>1</v>
      </c>
      <c r="C39" s="43">
        <v>1</v>
      </c>
      <c r="D39" s="44">
        <f>C39*'Reference Data'!$B$17*B39</f>
        <v>240</v>
      </c>
      <c r="E39" s="45">
        <f t="shared" si="0"/>
        <v>0.14080310399999998</v>
      </c>
    </row>
    <row r="40" spans="1:5">
      <c r="A40" s="42" t="s">
        <v>124</v>
      </c>
      <c r="B40" s="42">
        <v>2</v>
      </c>
      <c r="C40" s="43">
        <v>1</v>
      </c>
      <c r="D40" s="44">
        <f>C40*'Reference Data'!$B$17*B40</f>
        <v>480</v>
      </c>
      <c r="E40" s="45">
        <f t="shared" si="0"/>
        <v>0.28160620799999997</v>
      </c>
    </row>
    <row r="41" spans="1:5">
      <c r="A41" s="42" t="s">
        <v>125</v>
      </c>
      <c r="B41" s="42">
        <v>1</v>
      </c>
      <c r="C41" s="43">
        <v>1</v>
      </c>
      <c r="D41" s="44">
        <f>C41*'Reference Data'!$B$17*B41</f>
        <v>240</v>
      </c>
      <c r="E41" s="45">
        <f t="shared" si="0"/>
        <v>0.14080310399999998</v>
      </c>
    </row>
    <row r="42" spans="1:5">
      <c r="A42" s="42" t="s">
        <v>126</v>
      </c>
      <c r="B42" s="42">
        <v>1</v>
      </c>
      <c r="C42" s="43">
        <v>1</v>
      </c>
      <c r="D42" s="44">
        <f>C42*'Reference Data'!$B$17*B42</f>
        <v>240</v>
      </c>
      <c r="E42" s="45">
        <f t="shared" si="0"/>
        <v>0.14080310399999998</v>
      </c>
    </row>
    <row r="43" spans="1:5">
      <c r="A43" s="41" t="s">
        <v>129</v>
      </c>
      <c r="B43" s="42"/>
      <c r="C43" s="43"/>
      <c r="D43" s="44"/>
      <c r="E43" s="45"/>
    </row>
    <row r="44" spans="1:5">
      <c r="A44" s="42" t="s">
        <v>130</v>
      </c>
      <c r="B44" s="42">
        <v>1</v>
      </c>
      <c r="C44" s="43">
        <v>0.5</v>
      </c>
      <c r="D44" s="44">
        <f>C44*'Reference Data'!$B$17*B44</f>
        <v>120</v>
      </c>
      <c r="E44" s="45">
        <f t="shared" si="0"/>
        <v>7.0401551999999992E-2</v>
      </c>
    </row>
    <row r="45" spans="1:5">
      <c r="A45" s="42" t="s">
        <v>131</v>
      </c>
      <c r="B45" s="42">
        <v>2</v>
      </c>
      <c r="C45" s="43">
        <v>0.5</v>
      </c>
      <c r="D45" s="44">
        <f>C45*'Reference Data'!$B$17*B45</f>
        <v>240</v>
      </c>
      <c r="E45" s="45">
        <f t="shared" si="0"/>
        <v>0.14080310399999998</v>
      </c>
    </row>
    <row r="46" spans="1:5">
      <c r="A46" s="42" t="s">
        <v>132</v>
      </c>
      <c r="B46" s="42">
        <v>6</v>
      </c>
      <c r="C46" s="43">
        <v>0.5</v>
      </c>
      <c r="D46" s="44">
        <f>C46*'Reference Data'!$B$17*B46</f>
        <v>720</v>
      </c>
      <c r="E46" s="45">
        <f t="shared" si="0"/>
        <v>0.42240931199999998</v>
      </c>
    </row>
    <row r="47" spans="1:5">
      <c r="A47" s="42" t="s">
        <v>133</v>
      </c>
      <c r="B47" s="42">
        <v>2</v>
      </c>
      <c r="C47" s="43">
        <v>0.5</v>
      </c>
      <c r="D47" s="44">
        <f>C47*'Reference Data'!$B$17*B47</f>
        <v>240</v>
      </c>
      <c r="E47" s="45">
        <f t="shared" si="0"/>
        <v>0.14080310399999998</v>
      </c>
    </row>
    <row r="48" spans="1:5">
      <c r="A48" s="41" t="s">
        <v>134</v>
      </c>
      <c r="B48" s="42"/>
      <c r="C48" s="43"/>
      <c r="D48" s="44"/>
      <c r="E48" s="45"/>
    </row>
    <row r="49" spans="1:5">
      <c r="A49" s="42" t="s">
        <v>135</v>
      </c>
      <c r="B49" s="42">
        <v>1</v>
      </c>
      <c r="C49" s="43">
        <v>1</v>
      </c>
      <c r="D49" s="44">
        <f>C49*'Reference Data'!$B$17*B49</f>
        <v>240</v>
      </c>
      <c r="E49" s="45">
        <f t="shared" si="0"/>
        <v>0.14080310399999998</v>
      </c>
    </row>
    <row r="50" spans="1:5">
      <c r="A50" s="42" t="s">
        <v>136</v>
      </c>
      <c r="B50" s="42">
        <v>1</v>
      </c>
      <c r="C50" s="43">
        <v>1</v>
      </c>
      <c r="D50" s="44">
        <f>C50*'Reference Data'!$B$17*B50</f>
        <v>240</v>
      </c>
      <c r="E50" s="45">
        <f t="shared" si="0"/>
        <v>0.14080310399999998</v>
      </c>
    </row>
    <row r="51" spans="1:5">
      <c r="A51" s="42" t="s">
        <v>137</v>
      </c>
      <c r="B51" s="42">
        <v>4</v>
      </c>
      <c r="C51" s="43">
        <v>1</v>
      </c>
      <c r="D51" s="44">
        <f>C51*'Reference Data'!$B$17*B51</f>
        <v>960</v>
      </c>
      <c r="E51" s="45">
        <f t="shared" si="0"/>
        <v>0.56321241599999994</v>
      </c>
    </row>
    <row r="52" spans="1:5">
      <c r="A52" s="42"/>
      <c r="B52" s="42"/>
      <c r="C52" s="43"/>
      <c r="D52" s="44"/>
      <c r="E52" s="45"/>
    </row>
    <row r="53" spans="1:5">
      <c r="A53" s="47" t="s">
        <v>138</v>
      </c>
      <c r="B53" s="42"/>
      <c r="C53" s="43"/>
      <c r="D53" s="48">
        <f>SUM(D9:D51)</f>
        <v>12900</v>
      </c>
      <c r="E53" s="49">
        <f>SUM(E9:E51)</f>
        <v>7.56816684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Ruler="0" topLeftCell="G1" workbookViewId="0">
      <selection activeCell="O4" sqref="O4"/>
    </sheetView>
  </sheetViews>
  <sheetFormatPr baseColWidth="10" defaultColWidth="11" defaultRowHeight="15" x14ac:dyDescent="0"/>
  <cols>
    <col min="1" max="1" width="3.1640625" bestFit="1" customWidth="1"/>
    <col min="2" max="2" width="21.6640625" bestFit="1" customWidth="1"/>
    <col min="3" max="3" width="12.1640625" bestFit="1" customWidth="1"/>
    <col min="4" max="4" width="13.6640625" bestFit="1" customWidth="1"/>
    <col min="5" max="5" width="14.6640625" bestFit="1" customWidth="1"/>
    <col min="6" max="8" width="12.5" bestFit="1" customWidth="1"/>
    <col min="9" max="41" width="14.16406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86.94</v>
      </c>
      <c r="D4" s="8">
        <f>'Client Predictions &amp; Input'!C3</f>
        <v>86.94</v>
      </c>
      <c r="E4" s="3">
        <f>ROUNDUP(((('Client Predictions &amp; Input'!$B$29-'Client Predictions &amp; Input'!$B$30)*E$28)+'Client Predictions &amp; Input'!$B$30)*'Client Predictions &amp; Input'!B16,0)</f>
        <v>1017</v>
      </c>
      <c r="F4" s="3">
        <f>ROUNDUP(('Client Predictions &amp; Input'!$B$29-'Client Predictions &amp; Input'!$B$30)*F$28*'Client Predictions &amp; Input'!$B16,0)</f>
        <v>502</v>
      </c>
      <c r="G4" s="3">
        <f>ROUNDUP(('Client Predictions &amp; Input'!$B$29-'Client Predictions &amp; Input'!$B$30)*G$28*'Client Predictions &amp; Input'!$B16,0)</f>
        <v>615</v>
      </c>
      <c r="H4" s="3">
        <f>ROUNDUP(('Client Predictions &amp; Input'!$B$29-'Client Predictions &amp; Input'!$B$30)*H$28*'Client Predictions &amp; Input'!$B16,0)</f>
        <v>535</v>
      </c>
      <c r="I4" s="3">
        <f>ROUNDUP(('Client Predictions &amp; Input'!$B$29-'Client Predictions &amp; Input'!$B$30)*I$28*'Client Predictions &amp; Input'!$B16,0)</f>
        <v>630</v>
      </c>
      <c r="J4" s="3">
        <f>ROUNDUP(('Client Predictions &amp; Input'!$B$29-'Client Predictions &amp; Input'!$B$30)*J$28*'Client Predictions &amp; Input'!$B16,0)</f>
        <v>619</v>
      </c>
      <c r="K4" s="3">
        <f>ROUNDUP(('Client Predictions &amp; Input'!$B$29-'Client Predictions &amp; Input'!$B$30)*K$28*'Client Predictions &amp; Input'!$B16,0)</f>
        <v>527</v>
      </c>
      <c r="L4" s="3">
        <f>ROUNDUP(('Client Predictions &amp; Input'!$B$29-'Client Predictions &amp; Input'!$B$30)*L$28*'Client Predictions &amp; Input'!$B16,0)</f>
        <v>521</v>
      </c>
      <c r="M4" s="3">
        <f>ROUNDUP(('Client Predictions &amp; Input'!$B$29-'Client Predictions &amp; Input'!$B$30)*M$28*'Client Predictions &amp; Input'!$B16,0)</f>
        <v>492</v>
      </c>
      <c r="N4" s="3">
        <f>ROUNDUP(('Client Predictions &amp; Input'!$B$29-'Client Predictions &amp; Input'!$B$30)*N$28*'Client Predictions &amp; Input'!$B16,0)</f>
        <v>500</v>
      </c>
      <c r="O4" s="3">
        <f>ROUNDUP(('Client Predictions &amp; Input'!$B$29-'Client Predictions &amp; Input'!$B$30)*O$28*'Client Predictions &amp; Input'!$B16,0)</f>
        <v>519</v>
      </c>
      <c r="P4" s="3">
        <f>ROUNDUP(('Client Predictions &amp; Input'!$B$29-'Client Predictions &amp; Input'!$B$30)*P$28*'Client Predictions &amp; Input'!$B16,0)</f>
        <v>397</v>
      </c>
      <c r="Q4">
        <f>ROUNDUP((($P$30*('Client Predictions &amp; Input'!$B$31)+SUM($Q$26:$AB$26))*Q$28)*'Client Predictions &amp; Input'!$B16,0)</f>
        <v>634</v>
      </c>
      <c r="R4">
        <f>ROUNDUP((($P$30*('Client Predictions &amp; Input'!$B$31)+SUM($Q$26:$AB$26))*R$28)*'Client Predictions &amp; Input'!$B16,0)</f>
        <v>716</v>
      </c>
      <c r="S4">
        <f>ROUNDUP((($P$30*('Client Predictions &amp; Input'!$B$31)+SUM($Q$26:$AB$26))*S$28)*'Client Predictions &amp; Input'!$B16,0)</f>
        <v>877</v>
      </c>
      <c r="T4">
        <f>ROUNDUP((($P$30*('Client Predictions &amp; Input'!$B$31)+SUM($Q$26:$AB$26))*T$28)*'Client Predictions &amp; Input'!$B16,0)</f>
        <v>762</v>
      </c>
      <c r="U4">
        <f>ROUNDUP((($P$30*('Client Predictions &amp; Input'!$B$31)+SUM($Q$26:$AB$26))*U$28)*'Client Predictions &amp; Input'!$B16,0)</f>
        <v>899</v>
      </c>
      <c r="V4">
        <f>ROUNDUP((($P$30*('Client Predictions &amp; Input'!$B$31)+SUM($Q$26:$AB$26))*V$28)*'Client Predictions &amp; Input'!$B16,0)</f>
        <v>883</v>
      </c>
      <c r="W4">
        <f>ROUNDUP((($P$30*('Client Predictions &amp; Input'!$B$31)+SUM($Q$26:$AB$26))*W$28)*'Client Predictions &amp; Input'!$B16,0)</f>
        <v>751</v>
      </c>
      <c r="X4">
        <f>ROUNDUP((($P$30*('Client Predictions &amp; Input'!$B$31)+SUM($Q$26:$AB$26))*X$28)*'Client Predictions &amp; Input'!$B16,0)</f>
        <v>743</v>
      </c>
      <c r="Y4">
        <f>ROUNDUP((($P$30*('Client Predictions &amp; Input'!$B$31)+SUM($Q$26:$AB$26))*Y$28)*'Client Predictions &amp; Input'!$B16,0)</f>
        <v>701</v>
      </c>
      <c r="Z4">
        <f>ROUNDUP((($P$30*('Client Predictions &amp; Input'!$B$31)+SUM($Q$26:$AB$26))*Z$28)*'Client Predictions &amp; Input'!$B16,0)</f>
        <v>713</v>
      </c>
      <c r="AA4">
        <f>ROUNDUP((($P$30*('Client Predictions &amp; Input'!$B$31)+SUM($Q$26:$AB$26))*AA$28)*'Client Predictions &amp; Input'!$B16,0)</f>
        <v>740</v>
      </c>
      <c r="AB4">
        <f>ROUNDUP((($P$30*('Client Predictions &amp; Input'!$B$31)+SUM($Q$26:$AB$26))*AB$28)*'Client Predictions &amp; Input'!$B16,0)</f>
        <v>567</v>
      </c>
      <c r="AC4">
        <f>ROUNDUP((($AB$30*('Client Predictions &amp; Input'!$B$32)+SUM($AC$26:$AN$26))*AC$28)*'Client Predictions &amp; Input'!$B16,0)</f>
        <v>937</v>
      </c>
      <c r="AD4">
        <f>ROUNDUP((($AB$30*('Client Predictions &amp; Input'!$B$32)+SUM($AC$26:$AN$26))*AD$28)*'Client Predictions &amp; Input'!$B16,0)</f>
        <v>1058</v>
      </c>
      <c r="AE4">
        <f>ROUNDUP((($AB$30*('Client Predictions &amp; Input'!$B$32)+SUM($AC$26:$AN$26))*AE$28)*'Client Predictions &amp; Input'!$B16,0)</f>
        <v>1297</v>
      </c>
      <c r="AF4">
        <f>ROUNDUP((($AB$30*('Client Predictions &amp; Input'!$B$32)+SUM($AC$26:$AN$26))*AF$28)*'Client Predictions &amp; Input'!$B16,0)</f>
        <v>1127</v>
      </c>
      <c r="AG4">
        <f>ROUNDUP((($AB$30*('Client Predictions &amp; Input'!$B$32)+SUM($AC$26:$AN$26))*AG$28)*'Client Predictions &amp; Input'!$B16,0)</f>
        <v>1329</v>
      </c>
      <c r="AH4">
        <f>ROUNDUP((($AB$30*('Client Predictions &amp; Input'!$B$32)+SUM($AC$26:$AN$26))*AH$28)*'Client Predictions &amp; Input'!$B16,0)</f>
        <v>1306</v>
      </c>
      <c r="AI4">
        <f>ROUNDUP((($AB$30*('Client Predictions &amp; Input'!$B$32)+SUM($AC$26:$AN$26))*AI$28)*'Client Predictions &amp; Input'!$B16,0)</f>
        <v>1110</v>
      </c>
      <c r="AJ4">
        <f>ROUNDUP((($AB$30*('Client Predictions &amp; Input'!$B$32)+SUM($AC$26:$AN$26))*AJ$28)*'Client Predictions &amp; Input'!$B16,0)</f>
        <v>1098</v>
      </c>
      <c r="AK4">
        <f>ROUNDUP((($AB$30*('Client Predictions &amp; Input'!$B$32)+SUM($AC$26:$AN$26))*AK$28)*'Client Predictions &amp; Input'!$B16,0)</f>
        <v>1036</v>
      </c>
      <c r="AL4">
        <f>ROUNDUP((($AB$30*('Client Predictions &amp; Input'!$B$32)+SUM($AC$26:$AN$26))*AL$28)*'Client Predictions &amp; Input'!$B16,0)</f>
        <v>1054</v>
      </c>
      <c r="AM4">
        <f>ROUNDUP((($AB$30*('Client Predictions &amp; Input'!$B$32)+SUM($AC$26:$AN$26))*AM$28)*'Client Predictions &amp; Input'!$B16,0)</f>
        <v>1094</v>
      </c>
      <c r="AN4">
        <f>ROUNDUP((($AB$30*('Client Predictions &amp; Input'!$B$32)+SUM($AC$26:$AN$26))*AN$28)*'Client Predictions &amp; Input'!$B16,0)</f>
        <v>837</v>
      </c>
    </row>
    <row r="5" spans="1:40">
      <c r="A5">
        <v>2</v>
      </c>
      <c r="B5" t="s">
        <v>13</v>
      </c>
      <c r="C5" s="8">
        <f>'Client Predictions &amp; Input'!B4</f>
        <v>8.93</v>
      </c>
      <c r="D5" s="8">
        <f>'Client Predictions &amp; Input'!C4</f>
        <v>8.93</v>
      </c>
      <c r="E5" s="3">
        <f>ROUNDUP(((('Client Predictions &amp; Input'!$B$29-'Client Predictions &amp; Input'!$B$30)*E$28)+'Client Predictions &amp; Input'!$B$30)*'Client Predictions &amp; Input'!B17,0)</f>
        <v>105</v>
      </c>
      <c r="F5" s="3">
        <f>ROUNDUP(('Client Predictions &amp; Input'!$B$29-'Client Predictions &amp; Input'!$B$30)*F$28*'Client Predictions &amp; Input'!$B17,0)</f>
        <v>52</v>
      </c>
      <c r="G5" s="3">
        <f>ROUNDUP(('Client Predictions &amp; Input'!$B$29-'Client Predictions &amp; Input'!$B$30)*G$28*'Client Predictions &amp; Input'!$B17,0)</f>
        <v>64</v>
      </c>
      <c r="H5" s="3">
        <f>ROUNDUP(('Client Predictions &amp; Input'!$B$29-'Client Predictions &amp; Input'!$B$30)*H$28*'Client Predictions &amp; Input'!$B17,0)</f>
        <v>55</v>
      </c>
      <c r="I5" s="3">
        <f>ROUNDUP(('Client Predictions &amp; Input'!$B$29-'Client Predictions &amp; Input'!$B$30)*I$28*'Client Predictions &amp; Input'!$B17,0)</f>
        <v>65</v>
      </c>
      <c r="J5" s="3">
        <f>ROUNDUP(('Client Predictions &amp; Input'!$B$29-'Client Predictions &amp; Input'!$B$30)*J$28*'Client Predictions &amp; Input'!$B17,0)</f>
        <v>64</v>
      </c>
      <c r="K5" s="3">
        <f>ROUNDUP(('Client Predictions &amp; Input'!$B$29-'Client Predictions &amp; Input'!$B$30)*K$28*'Client Predictions &amp; Input'!$B17,0)</f>
        <v>55</v>
      </c>
      <c r="L5" s="3">
        <f>ROUNDUP(('Client Predictions &amp; Input'!$B$29-'Client Predictions &amp; Input'!$B$30)*L$28*'Client Predictions &amp; Input'!$B17,0)</f>
        <v>54</v>
      </c>
      <c r="M5" s="3">
        <f>ROUNDUP(('Client Predictions &amp; Input'!$B$29-'Client Predictions &amp; Input'!$B$30)*M$28*'Client Predictions &amp; Input'!$B17,0)</f>
        <v>51</v>
      </c>
      <c r="N5" s="3">
        <f>ROUNDUP(('Client Predictions &amp; Input'!$B$29-'Client Predictions &amp; Input'!$B$30)*N$28*'Client Predictions &amp; Input'!$B17,0)</f>
        <v>52</v>
      </c>
      <c r="O5" s="3">
        <f>ROUNDUP(('Client Predictions &amp; Input'!$B$29-'Client Predictions &amp; Input'!$B$30)*O$28*'Client Predictions &amp; Input'!$B17,0)</f>
        <v>54</v>
      </c>
      <c r="P5" s="3">
        <f>ROUNDUP(('Client Predictions &amp; Input'!$B$29-'Client Predictions &amp; Input'!$B$30)*P$28*'Client Predictions &amp; Input'!$B17,0)</f>
        <v>41</v>
      </c>
      <c r="Q5">
        <f>ROUNDUP((($P$30*('Client Predictions &amp; Input'!$B$31)+SUM($Q$26:$AB$26))*Q$28)*'Client Predictions &amp; Input'!$B17,0)</f>
        <v>66</v>
      </c>
      <c r="R5">
        <f>ROUNDUP((($P$30*('Client Predictions &amp; Input'!$B$31)+SUM($Q$26:$AB$26))*R$28)*'Client Predictions &amp; Input'!$B17,0)</f>
        <v>74</v>
      </c>
      <c r="S5">
        <f>ROUNDUP((($P$30*('Client Predictions &amp; Input'!$B$31)+SUM($Q$26:$AB$26))*S$28)*'Client Predictions &amp; Input'!$B17,0)</f>
        <v>91</v>
      </c>
      <c r="T5">
        <f>ROUNDUP((($P$30*('Client Predictions &amp; Input'!$B$31)+SUM($Q$26:$AB$26))*T$28)*'Client Predictions &amp; Input'!$B17,0)</f>
        <v>79</v>
      </c>
      <c r="U5">
        <f>ROUNDUP((($P$30*('Client Predictions &amp; Input'!$B$31)+SUM($Q$26:$AB$26))*U$28)*'Client Predictions &amp; Input'!$B17,0)</f>
        <v>93</v>
      </c>
      <c r="V5">
        <f>ROUNDUP((($P$30*('Client Predictions &amp; Input'!$B$31)+SUM($Q$26:$AB$26))*V$28)*'Client Predictions &amp; Input'!$B17,0)</f>
        <v>91</v>
      </c>
      <c r="W5">
        <f>ROUNDUP((($P$30*('Client Predictions &amp; Input'!$B$31)+SUM($Q$26:$AB$26))*W$28)*'Client Predictions &amp; Input'!$B17,0)</f>
        <v>78</v>
      </c>
      <c r="X5">
        <f>ROUNDUP((($P$30*('Client Predictions &amp; Input'!$B$31)+SUM($Q$26:$AB$26))*X$28)*'Client Predictions &amp; Input'!$B17,0)</f>
        <v>77</v>
      </c>
      <c r="Y5">
        <f>ROUNDUP((($P$30*('Client Predictions &amp; Input'!$B$31)+SUM($Q$26:$AB$26))*Y$28)*'Client Predictions &amp; Input'!$B17,0)</f>
        <v>72</v>
      </c>
      <c r="Z5">
        <f>ROUNDUP((($P$30*('Client Predictions &amp; Input'!$B$31)+SUM($Q$26:$AB$26))*Z$28)*'Client Predictions &amp; Input'!$B17,0)</f>
        <v>74</v>
      </c>
      <c r="AA5">
        <f>ROUNDUP((($P$30*('Client Predictions &amp; Input'!$B$31)+SUM($Q$26:$AB$26))*AA$28)*'Client Predictions &amp; Input'!$B17,0)</f>
        <v>76</v>
      </c>
      <c r="AB5">
        <f>ROUNDUP((($P$30*('Client Predictions &amp; Input'!$B$31)+SUM($Q$26:$AB$26))*AB$28)*'Client Predictions &amp; Input'!$B17,0)</f>
        <v>59</v>
      </c>
      <c r="AC5">
        <f>ROUNDUP((($AB$30*('Client Predictions &amp; Input'!$B$32)+SUM($AC$26:$AN$26))*AC$28)*'Client Predictions &amp; Input'!$B17,0)</f>
        <v>97</v>
      </c>
      <c r="AD5">
        <f>ROUNDUP((($AB$30*('Client Predictions &amp; Input'!$B$32)+SUM($AC$26:$AN$26))*AD$28)*'Client Predictions &amp; Input'!$B17,0)</f>
        <v>109</v>
      </c>
      <c r="AE5">
        <f>ROUNDUP((($AB$30*('Client Predictions &amp; Input'!$B$32)+SUM($AC$26:$AN$26))*AE$28)*'Client Predictions &amp; Input'!$B17,0)</f>
        <v>134</v>
      </c>
      <c r="AF5">
        <f>ROUNDUP((($AB$30*('Client Predictions &amp; Input'!$B$32)+SUM($AC$26:$AN$26))*AF$28)*'Client Predictions &amp; Input'!$B17,0)</f>
        <v>116</v>
      </c>
      <c r="AG5">
        <f>ROUNDUP((($AB$30*('Client Predictions &amp; Input'!$B$32)+SUM($AC$26:$AN$26))*AG$28)*'Client Predictions &amp; Input'!$B17,0)</f>
        <v>137</v>
      </c>
      <c r="AH5">
        <f>ROUNDUP((($AB$30*('Client Predictions &amp; Input'!$B$32)+SUM($AC$26:$AN$26))*AH$28)*'Client Predictions &amp; Input'!$B17,0)</f>
        <v>135</v>
      </c>
      <c r="AI5">
        <f>ROUNDUP((($AB$30*('Client Predictions &amp; Input'!$B$32)+SUM($AC$26:$AN$26))*AI$28)*'Client Predictions &amp; Input'!$B17,0)</f>
        <v>114</v>
      </c>
      <c r="AJ5">
        <f>ROUNDUP((($AB$30*('Client Predictions &amp; Input'!$B$32)+SUM($AC$26:$AN$26))*AJ$28)*'Client Predictions &amp; Input'!$B17,0)</f>
        <v>113</v>
      </c>
      <c r="AK5">
        <f>ROUNDUP((($AB$30*('Client Predictions &amp; Input'!$B$32)+SUM($AC$26:$AN$26))*AK$28)*'Client Predictions &amp; Input'!$B17,0)</f>
        <v>107</v>
      </c>
      <c r="AL5">
        <f>ROUNDUP((($AB$30*('Client Predictions &amp; Input'!$B$32)+SUM($AC$26:$AN$26))*AL$28)*'Client Predictions &amp; Input'!$B17,0)</f>
        <v>109</v>
      </c>
      <c r="AM5">
        <f>ROUNDUP((($AB$30*('Client Predictions &amp; Input'!$B$32)+SUM($AC$26:$AN$26))*AM$28)*'Client Predictions &amp; Input'!$B17,0)</f>
        <v>113</v>
      </c>
      <c r="AN5">
        <f>ROUNDUP((($AB$30*('Client Predictions &amp; Input'!$B$32)+SUM($AC$26:$AN$26))*AN$28)*'Client Predictions &amp; Input'!$B17,0)</f>
        <v>86</v>
      </c>
    </row>
    <row r="6" spans="1:40">
      <c r="A6">
        <v>3</v>
      </c>
      <c r="B6" t="s">
        <v>13</v>
      </c>
      <c r="C6" s="8">
        <f>'Client Predictions &amp; Input'!B5</f>
        <v>1.77</v>
      </c>
      <c r="D6" s="8">
        <f>'Client Predictions &amp; Input'!C5</f>
        <v>1.77</v>
      </c>
      <c r="E6" s="3">
        <f>ROUNDUP(((('Client Predictions &amp; Input'!$B$29-'Client Predictions &amp; Input'!$B$30)*E$28)+'Client Predictions &amp; Input'!$B$30)*'Client Predictions &amp; Input'!B18,0)</f>
        <v>21</v>
      </c>
      <c r="F6" s="3">
        <f>ROUNDUP(('Client Predictions &amp; Input'!$B$29-'Client Predictions &amp; Input'!$B$30)*F$28*'Client Predictions &amp; Input'!$B18,0)</f>
        <v>11</v>
      </c>
      <c r="G6" s="3">
        <f>ROUNDUP(('Client Predictions &amp; Input'!$B$29-'Client Predictions &amp; Input'!$B$30)*G$28*'Client Predictions &amp; Input'!$B18,0)</f>
        <v>13</v>
      </c>
      <c r="H6" s="3">
        <f>ROUNDUP(('Client Predictions &amp; Input'!$B$29-'Client Predictions &amp; Input'!$B$30)*H$28*'Client Predictions &amp; Input'!$B18,0)</f>
        <v>11</v>
      </c>
      <c r="I6" s="3">
        <f>ROUNDUP(('Client Predictions &amp; Input'!$B$29-'Client Predictions &amp; Input'!$B$30)*I$28*'Client Predictions &amp; Input'!$B18,0)</f>
        <v>13</v>
      </c>
      <c r="J6" s="3">
        <f>ROUNDUP(('Client Predictions &amp; Input'!$B$29-'Client Predictions &amp; Input'!$B$30)*J$28*'Client Predictions &amp; Input'!$B18,0)</f>
        <v>13</v>
      </c>
      <c r="K6" s="3">
        <f>ROUNDUP(('Client Predictions &amp; Input'!$B$29-'Client Predictions &amp; Input'!$B$30)*K$28*'Client Predictions &amp; Input'!$B18,0)</f>
        <v>11</v>
      </c>
      <c r="L6" s="3">
        <f>ROUNDUP(('Client Predictions &amp; Input'!$B$29-'Client Predictions &amp; Input'!$B$30)*L$28*'Client Predictions &amp; Input'!$B18,0)</f>
        <v>11</v>
      </c>
      <c r="M6" s="3">
        <f>ROUNDUP(('Client Predictions &amp; Input'!$B$29-'Client Predictions &amp; Input'!$B$30)*M$28*'Client Predictions &amp; Input'!$B18,0)</f>
        <v>10</v>
      </c>
      <c r="N6" s="3">
        <f>ROUNDUP(('Client Predictions &amp; Input'!$B$29-'Client Predictions &amp; Input'!$B$30)*N$28*'Client Predictions &amp; Input'!$B18,0)</f>
        <v>11</v>
      </c>
      <c r="O6" s="3">
        <f>ROUNDUP(('Client Predictions &amp; Input'!$B$29-'Client Predictions &amp; Input'!$B$30)*O$28*'Client Predictions &amp; Input'!$B18,0)</f>
        <v>11</v>
      </c>
      <c r="P6" s="3">
        <f>ROUNDUP(('Client Predictions &amp; Input'!$B$29-'Client Predictions &amp; Input'!$B$30)*P$28*'Client Predictions &amp; Input'!$B18,0)</f>
        <v>9</v>
      </c>
      <c r="Q6">
        <f>ROUNDUP((($P$30*('Client Predictions &amp; Input'!$B$31)+SUM($Q$26:$AB$26))*Q$28)*'Client Predictions &amp; Input'!$B18,0)</f>
        <v>13</v>
      </c>
      <c r="R6">
        <f>ROUNDUP((($P$30*('Client Predictions &amp; Input'!$B$31)+SUM($Q$26:$AB$26))*R$28)*'Client Predictions &amp; Input'!$B18,0)</f>
        <v>15</v>
      </c>
      <c r="S6">
        <f>ROUNDUP((($P$30*('Client Predictions &amp; Input'!$B$31)+SUM($Q$26:$AB$26))*S$28)*'Client Predictions &amp; Input'!$B18,0)</f>
        <v>18</v>
      </c>
      <c r="T6">
        <f>ROUNDUP((($P$30*('Client Predictions &amp; Input'!$B$31)+SUM($Q$26:$AB$26))*T$28)*'Client Predictions &amp; Input'!$B18,0)</f>
        <v>16</v>
      </c>
      <c r="U6">
        <f>ROUNDUP((($P$30*('Client Predictions &amp; Input'!$B$31)+SUM($Q$26:$AB$26))*U$28)*'Client Predictions &amp; Input'!$B18,0)</f>
        <v>19</v>
      </c>
      <c r="V6">
        <f>ROUNDUP((($P$30*('Client Predictions &amp; Input'!$B$31)+SUM($Q$26:$AB$26))*V$28)*'Client Predictions &amp; Input'!$B18,0)</f>
        <v>18</v>
      </c>
      <c r="W6">
        <f>ROUNDUP((($P$30*('Client Predictions &amp; Input'!$B$31)+SUM($Q$26:$AB$26))*W$28)*'Client Predictions &amp; Input'!$B18,0)</f>
        <v>16</v>
      </c>
      <c r="X6">
        <f>ROUNDUP((($P$30*('Client Predictions &amp; Input'!$B$31)+SUM($Q$26:$AB$26))*X$28)*'Client Predictions &amp; Input'!$B18,0)</f>
        <v>16</v>
      </c>
      <c r="Y6">
        <f>ROUNDUP((($P$30*('Client Predictions &amp; Input'!$B$31)+SUM($Q$26:$AB$26))*Y$28)*'Client Predictions &amp; Input'!$B18,0)</f>
        <v>15</v>
      </c>
      <c r="Z6">
        <f>ROUNDUP((($P$30*('Client Predictions &amp; Input'!$B$31)+SUM($Q$26:$AB$26))*Z$28)*'Client Predictions &amp; Input'!$B18,0)</f>
        <v>15</v>
      </c>
      <c r="AA6">
        <f>ROUNDUP((($P$30*('Client Predictions &amp; Input'!$B$31)+SUM($Q$26:$AB$26))*AA$28)*'Client Predictions &amp; Input'!$B18,0)</f>
        <v>16</v>
      </c>
      <c r="AB6">
        <f>ROUNDUP((($P$30*('Client Predictions &amp; Input'!$B$31)+SUM($Q$26:$AB$26))*AB$28)*'Client Predictions &amp; Input'!$B18,0)</f>
        <v>12</v>
      </c>
      <c r="AC6">
        <f>ROUNDUP((($AB$30*('Client Predictions &amp; Input'!$B$32)+SUM($AC$26:$AN$26))*AC$28)*'Client Predictions &amp; Input'!$B18,0)</f>
        <v>20</v>
      </c>
      <c r="AD6">
        <f>ROUNDUP((($AB$30*('Client Predictions &amp; Input'!$B$32)+SUM($AC$26:$AN$26))*AD$28)*'Client Predictions &amp; Input'!$B18,0)</f>
        <v>22</v>
      </c>
      <c r="AE6">
        <f>ROUNDUP((($AB$30*('Client Predictions &amp; Input'!$B$32)+SUM($AC$26:$AN$26))*AE$28)*'Client Predictions &amp; Input'!$B18,0)</f>
        <v>27</v>
      </c>
      <c r="AF6">
        <f>ROUNDUP((($AB$30*('Client Predictions &amp; Input'!$B$32)+SUM($AC$26:$AN$26))*AF$28)*'Client Predictions &amp; Input'!$B18,0)</f>
        <v>23</v>
      </c>
      <c r="AG6">
        <f>ROUNDUP((($AB$30*('Client Predictions &amp; Input'!$B$32)+SUM($AC$26:$AN$26))*AG$28)*'Client Predictions &amp; Input'!$B18,0)</f>
        <v>28</v>
      </c>
      <c r="AH6">
        <f>ROUNDUP((($AB$30*('Client Predictions &amp; Input'!$B$32)+SUM($AC$26:$AN$26))*AH$28)*'Client Predictions &amp; Input'!$B18,0)</f>
        <v>27</v>
      </c>
      <c r="AI6">
        <f>ROUNDUP((($AB$30*('Client Predictions &amp; Input'!$B$32)+SUM($AC$26:$AN$26))*AI$28)*'Client Predictions &amp; Input'!$B18,0)</f>
        <v>23</v>
      </c>
      <c r="AJ6">
        <f>ROUNDUP((($AB$30*('Client Predictions &amp; Input'!$B$32)+SUM($AC$26:$AN$26))*AJ$28)*'Client Predictions &amp; Input'!$B18,0)</f>
        <v>23</v>
      </c>
      <c r="AK6">
        <f>ROUNDUP((($AB$30*('Client Predictions &amp; Input'!$B$32)+SUM($AC$26:$AN$26))*AK$28)*'Client Predictions &amp; Input'!$B18,0)</f>
        <v>22</v>
      </c>
      <c r="AL6">
        <f>ROUNDUP((($AB$30*('Client Predictions &amp; Input'!$B$32)+SUM($AC$26:$AN$26))*AL$28)*'Client Predictions &amp; Input'!$B18,0)</f>
        <v>22</v>
      </c>
      <c r="AM6">
        <f>ROUNDUP((($AB$30*('Client Predictions &amp; Input'!$B$32)+SUM($AC$26:$AN$26))*AM$28)*'Client Predictions &amp; Input'!$B18,0)</f>
        <v>23</v>
      </c>
      <c r="AN6">
        <f>ROUNDUP((($AB$30*('Client Predictions &amp; Input'!$B$32)+SUM($AC$26:$AN$26))*AN$28)*'Client Predictions &amp; Input'!$B18,0)</f>
        <v>18</v>
      </c>
    </row>
    <row r="7" spans="1:40">
      <c r="A7">
        <v>4</v>
      </c>
      <c r="B7" t="s">
        <v>13</v>
      </c>
      <c r="C7" s="8">
        <f>'Client Predictions &amp; Input'!B6</f>
        <v>0.06</v>
      </c>
      <c r="D7" s="8">
        <f>'Client Predictions &amp; Input'!C6</f>
        <v>0.06</v>
      </c>
      <c r="E7" s="3">
        <f>ROUNDUP(((('Client Predictions &amp; Input'!$B$29-'Client Predictions &amp; Input'!$B$30)*E$28)+'Client Predictions &amp; Input'!$B$30)*'Client Predictions &amp; Input'!B19,0)</f>
        <v>1</v>
      </c>
      <c r="F7" s="3">
        <f>ROUNDUP(('Client Predictions &amp; Input'!$B$29-'Client Predictions &amp; Input'!$B$30)*F$28*'Client Predictions &amp; Input'!$B19,0)</f>
        <v>1</v>
      </c>
      <c r="G7" s="3">
        <f>ROUNDUP(('Client Predictions &amp; Input'!$B$29-'Client Predictions &amp; Input'!$B$30)*G$28*'Client Predictions &amp; Input'!$B19,0)</f>
        <v>1</v>
      </c>
      <c r="H7" s="3">
        <f>ROUNDUP(('Client Predictions &amp; Input'!$B$29-'Client Predictions &amp; Input'!$B$30)*H$28*'Client Predictions &amp; Input'!$B19,0)</f>
        <v>1</v>
      </c>
      <c r="I7" s="3">
        <f>ROUNDUP(('Client Predictions &amp; Input'!$B$29-'Client Predictions &amp; Input'!$B$30)*I$28*'Client Predictions &amp; Input'!$B19,0)</f>
        <v>1</v>
      </c>
      <c r="J7" s="3">
        <f>ROUNDUP(('Client Predictions &amp; Input'!$B$29-'Client Predictions &amp; Input'!$B$30)*J$28*'Client Predictions &amp; Input'!$B19,0)</f>
        <v>1</v>
      </c>
      <c r="K7" s="3">
        <f>ROUNDUP(('Client Predictions &amp; Input'!$B$29-'Client Predictions &amp; Input'!$B$30)*K$28*'Client Predictions &amp; Input'!$B19,0)</f>
        <v>1</v>
      </c>
      <c r="L7" s="3">
        <f>ROUNDUP(('Client Predictions &amp; Input'!$B$29-'Client Predictions &amp; Input'!$B$30)*L$28*'Client Predictions &amp; Input'!$B19,0)</f>
        <v>1</v>
      </c>
      <c r="M7" s="3">
        <f>ROUNDUP(('Client Predictions &amp; Input'!$B$29-'Client Predictions &amp; Input'!$B$30)*M$28*'Client Predictions &amp; Input'!$B19,0)</f>
        <v>1</v>
      </c>
      <c r="N7" s="3">
        <f>ROUNDUP(('Client Predictions &amp; Input'!$B$29-'Client Predictions &amp; Input'!$B$30)*N$28*'Client Predictions &amp; Input'!$B19,0)</f>
        <v>1</v>
      </c>
      <c r="O7" s="3">
        <f>ROUNDUP(('Client Predictions &amp; Input'!$B$29-'Client Predictions &amp; Input'!$B$30)*O$28*'Client Predictions &amp; Input'!$B19,0)</f>
        <v>1</v>
      </c>
      <c r="P7" s="3">
        <f>ROUNDUP(('Client Predictions &amp; Input'!$B$29-'Client Predictions &amp; Input'!$B$30)*P$28*'Client Predictions &amp; Input'!$B19,0)</f>
        <v>1</v>
      </c>
      <c r="Q7">
        <f>ROUNDUP((($P$30*('Client Predictions &amp; Input'!$B$31)+SUM($Q$26:$AB$26))*Q$28)*'Client Predictions &amp; Input'!$B19,0)</f>
        <v>1</v>
      </c>
      <c r="R7">
        <f>ROUNDUP((($P$30*('Client Predictions &amp; Input'!$B$31)+SUM($Q$26:$AB$26))*R$28)*'Client Predictions &amp; Input'!$B19,0)</f>
        <v>1</v>
      </c>
      <c r="S7">
        <f>ROUNDUP((($P$30*('Client Predictions &amp; Input'!$B$31)+SUM($Q$26:$AB$26))*S$28)*'Client Predictions &amp; Input'!$B19,0)</f>
        <v>1</v>
      </c>
      <c r="T7">
        <f>ROUNDUP((($P$30*('Client Predictions &amp; Input'!$B$31)+SUM($Q$26:$AB$26))*T$28)*'Client Predictions &amp; Input'!$B19,0)</f>
        <v>1</v>
      </c>
      <c r="U7">
        <f>ROUNDUP((($P$30*('Client Predictions &amp; Input'!$B$31)+SUM($Q$26:$AB$26))*U$28)*'Client Predictions &amp; Input'!$B19,0)</f>
        <v>1</v>
      </c>
      <c r="V7">
        <f>ROUNDUP((($P$30*('Client Predictions &amp; Input'!$B$31)+SUM($Q$26:$AB$26))*V$28)*'Client Predictions &amp; Input'!$B19,0)</f>
        <v>1</v>
      </c>
      <c r="W7">
        <f>ROUNDUP((($P$30*('Client Predictions &amp; Input'!$B$31)+SUM($Q$26:$AB$26))*W$28)*'Client Predictions &amp; Input'!$B19,0)</f>
        <v>1</v>
      </c>
      <c r="X7">
        <f>ROUNDUP((($P$30*('Client Predictions &amp; Input'!$B$31)+SUM($Q$26:$AB$26))*X$28)*'Client Predictions &amp; Input'!$B19,0)</f>
        <v>1</v>
      </c>
      <c r="Y7">
        <f>ROUNDUP((($P$30*('Client Predictions &amp; Input'!$B$31)+SUM($Q$26:$AB$26))*Y$28)*'Client Predictions &amp; Input'!$B19,0)</f>
        <v>1</v>
      </c>
      <c r="Z7">
        <f>ROUNDUP((($P$30*('Client Predictions &amp; Input'!$B$31)+SUM($Q$26:$AB$26))*Z$28)*'Client Predictions &amp; Input'!$B19,0)</f>
        <v>1</v>
      </c>
      <c r="AA7">
        <f>ROUNDUP((($P$30*('Client Predictions &amp; Input'!$B$31)+SUM($Q$26:$AB$26))*AA$28)*'Client Predictions &amp; Input'!$B19,0)</f>
        <v>1</v>
      </c>
      <c r="AB7">
        <f>ROUNDUP((($P$30*('Client Predictions &amp; Input'!$B$31)+SUM($Q$26:$AB$26))*AB$28)*'Client Predictions &amp; Input'!$B19,0)</f>
        <v>1</v>
      </c>
      <c r="AC7">
        <f>ROUNDUP((($AB$30*('Client Predictions &amp; Input'!$B$32)+SUM($AC$26:$AN$26))*AC$28)*'Client Predictions &amp; Input'!$B19,0)</f>
        <v>1</v>
      </c>
      <c r="AD7">
        <f>ROUNDUP((($AB$30*('Client Predictions &amp; Input'!$B$32)+SUM($AC$26:$AN$26))*AD$28)*'Client Predictions &amp; Input'!$B19,0)</f>
        <v>1</v>
      </c>
      <c r="AE7">
        <f>ROUNDUP((($AB$30*('Client Predictions &amp; Input'!$B$32)+SUM($AC$26:$AN$26))*AE$28)*'Client Predictions &amp; Input'!$B19,0)</f>
        <v>1</v>
      </c>
      <c r="AF7">
        <f>ROUNDUP((($AB$30*('Client Predictions &amp; Input'!$B$32)+SUM($AC$26:$AN$26))*AF$28)*'Client Predictions &amp; Input'!$B19,0)</f>
        <v>1</v>
      </c>
      <c r="AG7">
        <f>ROUNDUP((($AB$30*('Client Predictions &amp; Input'!$B$32)+SUM($AC$26:$AN$26))*AG$28)*'Client Predictions &amp; Input'!$B19,0)</f>
        <v>1</v>
      </c>
      <c r="AH7">
        <f>ROUNDUP((($AB$30*('Client Predictions &amp; Input'!$B$32)+SUM($AC$26:$AN$26))*AH$28)*'Client Predictions &amp; Input'!$B19,0)</f>
        <v>1</v>
      </c>
      <c r="AI7">
        <f>ROUNDUP((($AB$30*('Client Predictions &amp; Input'!$B$32)+SUM($AC$26:$AN$26))*AI$28)*'Client Predictions &amp; Input'!$B19,0)</f>
        <v>1</v>
      </c>
      <c r="AJ7">
        <f>ROUNDUP((($AB$30*('Client Predictions &amp; Input'!$B$32)+SUM($AC$26:$AN$26))*AJ$28)*'Client Predictions &amp; Input'!$B19,0)</f>
        <v>1</v>
      </c>
      <c r="AK7">
        <f>ROUNDUP((($AB$30*('Client Predictions &amp; Input'!$B$32)+SUM($AC$26:$AN$26))*AK$28)*'Client Predictions &amp; Input'!$B19,0)</f>
        <v>1</v>
      </c>
      <c r="AL7">
        <f>ROUNDUP((($AB$30*('Client Predictions &amp; Input'!$B$32)+SUM($AC$26:$AN$26))*AL$28)*'Client Predictions &amp; Input'!$B19,0)</f>
        <v>1</v>
      </c>
      <c r="AM7">
        <f>ROUNDUP((($AB$30*('Client Predictions &amp; Input'!$B$32)+SUM($AC$26:$AN$26))*AM$28)*'Client Predictions &amp; Input'!$B19,0)</f>
        <v>1</v>
      </c>
      <c r="AN7">
        <f>ROUNDUP((($AB$30*('Client Predictions &amp; Input'!$B$32)+SUM($AC$26:$AN$26))*AN$28)*'Client Predictions &amp; Input'!$B19,0)</f>
        <v>1</v>
      </c>
    </row>
    <row r="8" spans="1:40">
      <c r="A8">
        <v>5</v>
      </c>
      <c r="B8" t="s">
        <v>13</v>
      </c>
      <c r="C8" s="8">
        <f>'Client Predictions &amp; Input'!B7</f>
        <v>1.82</v>
      </c>
      <c r="D8" s="8">
        <f>'Client Predictions &amp; Input'!C7</f>
        <v>1.82</v>
      </c>
      <c r="E8" s="3">
        <f>ROUNDUP(((('Client Predictions &amp; Input'!$B$29-'Client Predictions &amp; Input'!$B$30)*E$28)+'Client Predictions &amp; Input'!$B$30)*'Client Predictions &amp; Input'!B20,0)</f>
        <v>22</v>
      </c>
      <c r="F8" s="3">
        <f>ROUNDUP(('Client Predictions &amp; Input'!$B$29-'Client Predictions &amp; Input'!$B$30)*F$28*'Client Predictions &amp; Input'!$B20,0)</f>
        <v>11</v>
      </c>
      <c r="G8" s="3">
        <f>ROUNDUP(('Client Predictions &amp; Input'!$B$29-'Client Predictions &amp; Input'!$B$30)*G$28*'Client Predictions &amp; Input'!$B20,0)</f>
        <v>13</v>
      </c>
      <c r="H8" s="3">
        <f>ROUNDUP(('Client Predictions &amp; Input'!$B$29-'Client Predictions &amp; Input'!$B$30)*H$28*'Client Predictions &amp; Input'!$B20,0)</f>
        <v>12</v>
      </c>
      <c r="I8" s="3">
        <f>ROUNDUP(('Client Predictions &amp; Input'!$B$29-'Client Predictions &amp; Input'!$B$30)*I$28*'Client Predictions &amp; Input'!$B20,0)</f>
        <v>14</v>
      </c>
      <c r="J8" s="3">
        <f>ROUNDUP(('Client Predictions &amp; Input'!$B$29-'Client Predictions &amp; Input'!$B$30)*J$28*'Client Predictions &amp; Input'!$B20,0)</f>
        <v>13</v>
      </c>
      <c r="K8" s="3">
        <f>ROUNDUP(('Client Predictions &amp; Input'!$B$29-'Client Predictions &amp; Input'!$B$30)*K$28*'Client Predictions &amp; Input'!$B20,0)</f>
        <v>12</v>
      </c>
      <c r="L8" s="3">
        <f>ROUNDUP(('Client Predictions &amp; Input'!$B$29-'Client Predictions &amp; Input'!$B$30)*L$28*'Client Predictions &amp; Input'!$B20,0)</f>
        <v>11</v>
      </c>
      <c r="M8" s="3">
        <f>ROUNDUP(('Client Predictions &amp; Input'!$B$29-'Client Predictions &amp; Input'!$B$30)*M$28*'Client Predictions &amp; Input'!$B20,0)</f>
        <v>11</v>
      </c>
      <c r="N8" s="3">
        <f>ROUNDUP(('Client Predictions &amp; Input'!$B$29-'Client Predictions &amp; Input'!$B$30)*N$28*'Client Predictions &amp; Input'!$B20,0)</f>
        <v>11</v>
      </c>
      <c r="O8" s="3">
        <f>ROUNDUP(('Client Predictions &amp; Input'!$B$29-'Client Predictions &amp; Input'!$B$30)*O$28*'Client Predictions &amp; Input'!$B20,0)</f>
        <v>11</v>
      </c>
      <c r="P8" s="3">
        <f>ROUNDUP(('Client Predictions &amp; Input'!$B$29-'Client Predictions &amp; Input'!$B$30)*P$28*'Client Predictions &amp; Input'!$B20,0)</f>
        <v>9</v>
      </c>
      <c r="Q8">
        <f>ROUNDUP((($P$30*('Client Predictions &amp; Input'!$B$31)+SUM($Q$26:$AB$26))*Q$28)*'Client Predictions &amp; Input'!$B20,0)</f>
        <v>14</v>
      </c>
      <c r="R8">
        <f>ROUNDUP((($P$30*('Client Predictions &amp; Input'!$B$31)+SUM($Q$26:$AB$26))*R$28)*'Client Predictions &amp; Input'!$B20,0)</f>
        <v>15</v>
      </c>
      <c r="S8">
        <f>ROUNDUP((($P$30*('Client Predictions &amp; Input'!$B$31)+SUM($Q$26:$AB$26))*S$28)*'Client Predictions &amp; Input'!$B20,0)</f>
        <v>19</v>
      </c>
      <c r="T8">
        <f>ROUNDUP((($P$30*('Client Predictions &amp; Input'!$B$31)+SUM($Q$26:$AB$26))*T$28)*'Client Predictions &amp; Input'!$B20,0)</f>
        <v>16</v>
      </c>
      <c r="U8">
        <f>ROUNDUP((($P$30*('Client Predictions &amp; Input'!$B$31)+SUM($Q$26:$AB$26))*U$28)*'Client Predictions &amp; Input'!$B20,0)</f>
        <v>19</v>
      </c>
      <c r="V8">
        <f>ROUNDUP((($P$30*('Client Predictions &amp; Input'!$B$31)+SUM($Q$26:$AB$26))*V$28)*'Client Predictions &amp; Input'!$B20,0)</f>
        <v>19</v>
      </c>
      <c r="W8">
        <f>ROUNDUP((($P$30*('Client Predictions &amp; Input'!$B$31)+SUM($Q$26:$AB$26))*W$28)*'Client Predictions &amp; Input'!$B20,0)</f>
        <v>16</v>
      </c>
      <c r="X8">
        <f>ROUNDUP((($P$30*('Client Predictions &amp; Input'!$B$31)+SUM($Q$26:$AB$26))*X$28)*'Client Predictions &amp; Input'!$B20,0)</f>
        <v>16</v>
      </c>
      <c r="Y8">
        <f>ROUNDUP((($P$30*('Client Predictions &amp; Input'!$B$31)+SUM($Q$26:$AB$26))*Y$28)*'Client Predictions &amp; Input'!$B20,0)</f>
        <v>15</v>
      </c>
      <c r="Z8">
        <f>ROUNDUP((($P$30*('Client Predictions &amp; Input'!$B$31)+SUM($Q$26:$AB$26))*Z$28)*'Client Predictions &amp; Input'!$B20,0)</f>
        <v>15</v>
      </c>
      <c r="AA8">
        <f>ROUNDUP((($P$30*('Client Predictions &amp; Input'!$B$31)+SUM($Q$26:$AB$26))*AA$28)*'Client Predictions &amp; Input'!$B20,0)</f>
        <v>16</v>
      </c>
      <c r="AB8">
        <f>ROUNDUP((($P$30*('Client Predictions &amp; Input'!$B$31)+SUM($Q$26:$AB$26))*AB$28)*'Client Predictions &amp; Input'!$B20,0)</f>
        <v>12</v>
      </c>
      <c r="AC8">
        <f>ROUNDUP((($AB$30*('Client Predictions &amp; Input'!$B$32)+SUM($AC$26:$AN$26))*AC$28)*'Client Predictions &amp; Input'!$B20,0)</f>
        <v>20</v>
      </c>
      <c r="AD8">
        <f>ROUNDUP((($AB$30*('Client Predictions &amp; Input'!$B$32)+SUM($AC$26:$AN$26))*AD$28)*'Client Predictions &amp; Input'!$B20,0)</f>
        <v>23</v>
      </c>
      <c r="AE8">
        <f>ROUNDUP((($AB$30*('Client Predictions &amp; Input'!$B$32)+SUM($AC$26:$AN$26))*AE$28)*'Client Predictions &amp; Input'!$B20,0)</f>
        <v>28</v>
      </c>
      <c r="AF8">
        <f>ROUNDUP((($AB$30*('Client Predictions &amp; Input'!$B$32)+SUM($AC$26:$AN$26))*AF$28)*'Client Predictions &amp; Input'!$B20,0)</f>
        <v>24</v>
      </c>
      <c r="AG8">
        <f>ROUNDUP((($AB$30*('Client Predictions &amp; Input'!$B$32)+SUM($AC$26:$AN$26))*AG$28)*'Client Predictions &amp; Input'!$B20,0)</f>
        <v>28</v>
      </c>
      <c r="AH8">
        <f>ROUNDUP((($AB$30*('Client Predictions &amp; Input'!$B$32)+SUM($AC$26:$AN$26))*AH$28)*'Client Predictions &amp; Input'!$B20,0)</f>
        <v>28</v>
      </c>
      <c r="AI8">
        <f>ROUNDUP((($AB$30*('Client Predictions &amp; Input'!$B$32)+SUM($AC$26:$AN$26))*AI$28)*'Client Predictions &amp; Input'!$B20,0)</f>
        <v>24</v>
      </c>
      <c r="AJ8">
        <f>ROUNDUP((($AB$30*('Client Predictions &amp; Input'!$B$32)+SUM($AC$26:$AN$26))*AJ$28)*'Client Predictions &amp; Input'!$B20,0)</f>
        <v>23</v>
      </c>
      <c r="AK8">
        <f>ROUNDUP((($AB$30*('Client Predictions &amp; Input'!$B$32)+SUM($AC$26:$AN$26))*AK$28)*'Client Predictions &amp; Input'!$B20,0)</f>
        <v>22</v>
      </c>
      <c r="AL8">
        <f>ROUNDUP((($AB$30*('Client Predictions &amp; Input'!$B$32)+SUM($AC$26:$AN$26))*AL$28)*'Client Predictions &amp; Input'!$B20,0)</f>
        <v>23</v>
      </c>
      <c r="AM8">
        <f>ROUNDUP((($AB$30*('Client Predictions &amp; Input'!$B$32)+SUM($AC$26:$AN$26))*AM$28)*'Client Predictions &amp; Input'!$B20,0)</f>
        <v>23</v>
      </c>
      <c r="AN8">
        <f>ROUNDUP((($AB$30*('Client Predictions &amp; Input'!$B$32)+SUM($AC$26:$AN$26))*AN$28)*'Client Predictions &amp; Input'!$B20,0)</f>
        <v>18</v>
      </c>
    </row>
    <row r="9" spans="1:40">
      <c r="A9">
        <v>6</v>
      </c>
      <c r="B9" t="s">
        <v>13</v>
      </c>
      <c r="C9" s="8">
        <f>'Client Predictions &amp; Input'!B8</f>
        <v>0.01</v>
      </c>
      <c r="D9" s="8">
        <f>'Client Predictions &amp; Input'!C8</f>
        <v>0.01</v>
      </c>
      <c r="E9" s="3">
        <f>ROUNDUP(((('Client Predictions &amp; Input'!$B$29-'Client Predictions &amp; Input'!$B$30)*E$28)+'Client Predictions &amp; Input'!$B$30)*'Client Predictions &amp; Input'!B21,0)</f>
        <v>1</v>
      </c>
      <c r="F9" s="3">
        <f>ROUNDUP(('Client Predictions &amp; Input'!$B$29-'Client Predictions &amp; Input'!$B$30)*F$28*'Client Predictions &amp; Input'!$B21,0)</f>
        <v>1</v>
      </c>
      <c r="G9" s="3">
        <f>ROUNDUP(('Client Predictions &amp; Input'!$B$29-'Client Predictions &amp; Input'!$B$30)*G$28*'Client Predictions &amp; Input'!$B21,0)</f>
        <v>1</v>
      </c>
      <c r="H9" s="3">
        <f>ROUNDUP(('Client Predictions &amp; Input'!$B$29-'Client Predictions &amp; Input'!$B$30)*H$28*'Client Predictions &amp; Input'!$B21,0)</f>
        <v>1</v>
      </c>
      <c r="I9" s="3">
        <f>ROUNDUP(('Client Predictions &amp; Input'!$B$29-'Client Predictions &amp; Input'!$B$30)*I$28*'Client Predictions &amp; Input'!$B21,0)</f>
        <v>1</v>
      </c>
      <c r="J9" s="3">
        <f>ROUNDUP(('Client Predictions &amp; Input'!$B$29-'Client Predictions &amp; Input'!$B$30)*J$28*'Client Predictions &amp; Input'!$B21,0)</f>
        <v>1</v>
      </c>
      <c r="K9" s="3">
        <f>ROUNDUP(('Client Predictions &amp; Input'!$B$29-'Client Predictions &amp; Input'!$B$30)*K$28*'Client Predictions &amp; Input'!$B21,0)</f>
        <v>1</v>
      </c>
      <c r="L9" s="3">
        <f>ROUNDUP(('Client Predictions &amp; Input'!$B$29-'Client Predictions &amp; Input'!$B$30)*L$28*'Client Predictions &amp; Input'!$B21,0)</f>
        <v>1</v>
      </c>
      <c r="M9" s="3">
        <f>ROUNDUP(('Client Predictions &amp; Input'!$B$29-'Client Predictions &amp; Input'!$B$30)*M$28*'Client Predictions &amp; Input'!$B21,0)</f>
        <v>1</v>
      </c>
      <c r="N9" s="3">
        <f>ROUNDUP(('Client Predictions &amp; Input'!$B$29-'Client Predictions &amp; Input'!$B$30)*N$28*'Client Predictions &amp; Input'!$B21,0)</f>
        <v>1</v>
      </c>
      <c r="O9" s="3">
        <f>ROUNDUP(('Client Predictions &amp; Input'!$B$29-'Client Predictions &amp; Input'!$B$30)*O$28*'Client Predictions &amp; Input'!$B21,0)</f>
        <v>1</v>
      </c>
      <c r="P9" s="3">
        <f>ROUNDUP(('Client Predictions &amp; Input'!$B$29-'Client Predictions &amp; Input'!$B$30)*P$28*'Client Predictions &amp; Input'!$B21,0)</f>
        <v>1</v>
      </c>
      <c r="Q9">
        <f>ROUNDUP((($P$30*('Client Predictions &amp; Input'!$B$31)+SUM($Q$26:$AB$26))*Q$28)*'Client Predictions &amp; Input'!$B21,0)</f>
        <v>1</v>
      </c>
      <c r="R9">
        <f>ROUNDUP((($P$30*('Client Predictions &amp; Input'!$B$31)+SUM($Q$26:$AB$26))*R$28)*'Client Predictions &amp; Input'!$B21,0)</f>
        <v>1</v>
      </c>
      <c r="S9">
        <f>ROUNDUP((($P$30*('Client Predictions &amp; Input'!$B$31)+SUM($Q$26:$AB$26))*S$28)*'Client Predictions &amp; Input'!$B21,0)</f>
        <v>1</v>
      </c>
      <c r="T9">
        <f>ROUNDUP((($P$30*('Client Predictions &amp; Input'!$B$31)+SUM($Q$26:$AB$26))*T$28)*'Client Predictions &amp; Input'!$B21,0)</f>
        <v>1</v>
      </c>
      <c r="U9">
        <f>ROUNDUP((($P$30*('Client Predictions &amp; Input'!$B$31)+SUM($Q$26:$AB$26))*U$28)*'Client Predictions &amp; Input'!$B21,0)</f>
        <v>1</v>
      </c>
      <c r="V9">
        <f>ROUNDUP((($P$30*('Client Predictions &amp; Input'!$B$31)+SUM($Q$26:$AB$26))*V$28)*'Client Predictions &amp; Input'!$B21,0)</f>
        <v>1</v>
      </c>
      <c r="W9">
        <f>ROUNDUP((($P$30*('Client Predictions &amp; Input'!$B$31)+SUM($Q$26:$AB$26))*W$28)*'Client Predictions &amp; Input'!$B21,0)</f>
        <v>1</v>
      </c>
      <c r="X9">
        <f>ROUNDUP((($P$30*('Client Predictions &amp; Input'!$B$31)+SUM($Q$26:$AB$26))*X$28)*'Client Predictions &amp; Input'!$B21,0)</f>
        <v>1</v>
      </c>
      <c r="Y9">
        <f>ROUNDUP((($P$30*('Client Predictions &amp; Input'!$B$31)+SUM($Q$26:$AB$26))*Y$28)*'Client Predictions &amp; Input'!$B21,0)</f>
        <v>1</v>
      </c>
      <c r="Z9">
        <f>ROUNDUP((($P$30*('Client Predictions &amp; Input'!$B$31)+SUM($Q$26:$AB$26))*Z$28)*'Client Predictions &amp; Input'!$B21,0)</f>
        <v>1</v>
      </c>
      <c r="AA9">
        <f>ROUNDUP((($P$30*('Client Predictions &amp; Input'!$B$31)+SUM($Q$26:$AB$26))*AA$28)*'Client Predictions &amp; Input'!$B21,0)</f>
        <v>1</v>
      </c>
      <c r="AB9">
        <f>ROUNDUP((($P$30*('Client Predictions &amp; Input'!$B$31)+SUM($Q$26:$AB$26))*AB$28)*'Client Predictions &amp; Input'!$B21,0)</f>
        <v>1</v>
      </c>
      <c r="AC9">
        <f>ROUNDUP((($AB$30*('Client Predictions &amp; Input'!$B$32)+SUM($AC$26:$AN$26))*AC$28)*'Client Predictions &amp; Input'!$B21,0)</f>
        <v>1</v>
      </c>
      <c r="AD9">
        <f>ROUNDUP((($AB$30*('Client Predictions &amp; Input'!$B$32)+SUM($AC$26:$AN$26))*AD$28)*'Client Predictions &amp; Input'!$B21,0)</f>
        <v>1</v>
      </c>
      <c r="AE9">
        <f>ROUNDUP((($AB$30*('Client Predictions &amp; Input'!$B$32)+SUM($AC$26:$AN$26))*AE$28)*'Client Predictions &amp; Input'!$B21,0)</f>
        <v>1</v>
      </c>
      <c r="AF9">
        <f>ROUNDUP((($AB$30*('Client Predictions &amp; Input'!$B$32)+SUM($AC$26:$AN$26))*AF$28)*'Client Predictions &amp; Input'!$B21,0)</f>
        <v>1</v>
      </c>
      <c r="AG9">
        <f>ROUNDUP((($AB$30*('Client Predictions &amp; Input'!$B$32)+SUM($AC$26:$AN$26))*AG$28)*'Client Predictions &amp; Input'!$B21,0)</f>
        <v>1</v>
      </c>
      <c r="AH9">
        <f>ROUNDUP((($AB$30*('Client Predictions &amp; Input'!$B$32)+SUM($AC$26:$AN$26))*AH$28)*'Client Predictions &amp; Input'!$B21,0)</f>
        <v>1</v>
      </c>
      <c r="AI9">
        <f>ROUNDUP((($AB$30*('Client Predictions &amp; Input'!$B$32)+SUM($AC$26:$AN$26))*AI$28)*'Client Predictions &amp; Input'!$B21,0)</f>
        <v>1</v>
      </c>
      <c r="AJ9">
        <f>ROUNDUP((($AB$30*('Client Predictions &amp; Input'!$B$32)+SUM($AC$26:$AN$26))*AJ$28)*'Client Predictions &amp; Input'!$B21,0)</f>
        <v>1</v>
      </c>
      <c r="AK9">
        <f>ROUNDUP((($AB$30*('Client Predictions &amp; Input'!$B$32)+SUM($AC$26:$AN$26))*AK$28)*'Client Predictions &amp; Input'!$B21,0)</f>
        <v>1</v>
      </c>
      <c r="AL9">
        <f>ROUNDUP((($AB$30*('Client Predictions &amp; Input'!$B$32)+SUM($AC$26:$AN$26))*AL$28)*'Client Predictions &amp; Input'!$B21,0)</f>
        <v>1</v>
      </c>
      <c r="AM9">
        <f>ROUNDUP((($AB$30*('Client Predictions &amp; Input'!$B$32)+SUM($AC$26:$AN$26))*AM$28)*'Client Predictions &amp; Input'!$B21,0)</f>
        <v>1</v>
      </c>
      <c r="AN9">
        <f>ROUNDUP((($AB$30*('Client Predictions &amp; Input'!$B$32)+SUM($AC$26:$AN$26))*AN$28)*'Client Predictions &amp; Input'!$B21,0)</f>
        <v>1</v>
      </c>
    </row>
    <row r="10" spans="1:40">
      <c r="A10">
        <v>7</v>
      </c>
      <c r="B10" t="s">
        <v>13</v>
      </c>
      <c r="C10" s="8">
        <f>'Client Predictions &amp; Input'!B9</f>
        <v>0.01</v>
      </c>
      <c r="D10" s="8">
        <f>'Client Predictions &amp; Input'!C9</f>
        <v>0.01</v>
      </c>
      <c r="E10" s="3">
        <f>ROUNDUP(((('Client Predictions &amp; Input'!$B$29-'Client Predictions &amp; Input'!$B$30)*E$28)+'Client Predictions &amp; Input'!$B$30)*'Client Predictions &amp; Input'!B22,0)</f>
        <v>1</v>
      </c>
      <c r="F10" s="3">
        <f>ROUNDUP(('Client Predictions &amp; Input'!$B$29-'Client Predictions &amp; Input'!$B$30)*F$28*'Client Predictions &amp; Input'!$B22,0)</f>
        <v>1</v>
      </c>
      <c r="G10" s="3">
        <f>ROUNDUP(('Client Predictions &amp; Input'!$B$29-'Client Predictions &amp; Input'!$B$30)*G$28*'Client Predictions &amp; Input'!$B22,0)</f>
        <v>1</v>
      </c>
      <c r="H10" s="3">
        <f>ROUNDUP(('Client Predictions &amp; Input'!$B$29-'Client Predictions &amp; Input'!$B$30)*H$28*'Client Predictions &amp; Input'!$B22,0)</f>
        <v>1</v>
      </c>
      <c r="I10" s="3">
        <f>ROUNDUP(('Client Predictions &amp; Input'!$B$29-'Client Predictions &amp; Input'!$B$30)*I$28*'Client Predictions &amp; Input'!$B22,0)</f>
        <v>1</v>
      </c>
      <c r="J10" s="3">
        <f>ROUNDUP(('Client Predictions &amp; Input'!$B$29-'Client Predictions &amp; Input'!$B$30)*J$28*'Client Predictions &amp; Input'!$B22,0)</f>
        <v>1</v>
      </c>
      <c r="K10" s="3">
        <f>ROUNDUP(('Client Predictions &amp; Input'!$B$29-'Client Predictions &amp; Input'!$B$30)*K$28*'Client Predictions &amp; Input'!$B22,0)</f>
        <v>1</v>
      </c>
      <c r="L10" s="3">
        <f>ROUNDUP(('Client Predictions &amp; Input'!$B$29-'Client Predictions &amp; Input'!$B$30)*L$28*'Client Predictions &amp; Input'!$B22,0)</f>
        <v>1</v>
      </c>
      <c r="M10" s="3">
        <f>ROUNDUP(('Client Predictions &amp; Input'!$B$29-'Client Predictions &amp; Input'!$B$30)*M$28*'Client Predictions &amp; Input'!$B22,0)</f>
        <v>1</v>
      </c>
      <c r="N10" s="3">
        <f>ROUNDUP(('Client Predictions &amp; Input'!$B$29-'Client Predictions &amp; Input'!$B$30)*N$28*'Client Predictions &amp; Input'!$B22,0)</f>
        <v>1</v>
      </c>
      <c r="O10" s="3">
        <f>ROUNDUP(('Client Predictions &amp; Input'!$B$29-'Client Predictions &amp; Input'!$B$30)*O$28*'Client Predictions &amp; Input'!$B22,0)</f>
        <v>1</v>
      </c>
      <c r="P10" s="3">
        <f>ROUNDUP(('Client Predictions &amp; Input'!$B$29-'Client Predictions &amp; Input'!$B$30)*P$28*'Client Predictions &amp; Input'!$B22,0)</f>
        <v>1</v>
      </c>
      <c r="Q10">
        <f>ROUNDUP((($P$30*('Client Predictions &amp; Input'!$B$31)+SUM($Q$26:$AB$26))*Q$28)*'Client Predictions &amp; Input'!$B22,0)</f>
        <v>1</v>
      </c>
      <c r="R10">
        <f>ROUNDUP((($P$30*('Client Predictions &amp; Input'!$B$31)+SUM($Q$26:$AB$26))*R$28)*'Client Predictions &amp; Input'!$B22,0)</f>
        <v>1</v>
      </c>
      <c r="S10">
        <f>ROUNDUP((($P$30*('Client Predictions &amp; Input'!$B$31)+SUM($Q$26:$AB$26))*S$28)*'Client Predictions &amp; Input'!$B22,0)</f>
        <v>1</v>
      </c>
      <c r="T10">
        <f>ROUNDUP((($P$30*('Client Predictions &amp; Input'!$B$31)+SUM($Q$26:$AB$26))*T$28)*'Client Predictions &amp; Input'!$B22,0)</f>
        <v>1</v>
      </c>
      <c r="U10">
        <f>ROUNDUP((($P$30*('Client Predictions &amp; Input'!$B$31)+SUM($Q$26:$AB$26))*U$28)*'Client Predictions &amp; Input'!$B22,0)</f>
        <v>1</v>
      </c>
      <c r="V10">
        <f>ROUNDUP((($P$30*('Client Predictions &amp; Input'!$B$31)+SUM($Q$26:$AB$26))*V$28)*'Client Predictions &amp; Input'!$B22,0)</f>
        <v>1</v>
      </c>
      <c r="W10">
        <f>ROUNDUP((($P$30*('Client Predictions &amp; Input'!$B$31)+SUM($Q$26:$AB$26))*W$28)*'Client Predictions &amp; Input'!$B22,0)</f>
        <v>1</v>
      </c>
      <c r="X10">
        <f>ROUNDUP((($P$30*('Client Predictions &amp; Input'!$B$31)+SUM($Q$26:$AB$26))*X$28)*'Client Predictions &amp; Input'!$B22,0)</f>
        <v>1</v>
      </c>
      <c r="Y10">
        <f>ROUNDUP((($P$30*('Client Predictions &amp; Input'!$B$31)+SUM($Q$26:$AB$26))*Y$28)*'Client Predictions &amp; Input'!$B22,0)</f>
        <v>1</v>
      </c>
      <c r="Z10">
        <f>ROUNDUP((($P$30*('Client Predictions &amp; Input'!$B$31)+SUM($Q$26:$AB$26))*Z$28)*'Client Predictions &amp; Input'!$B22,0)</f>
        <v>1</v>
      </c>
      <c r="AA10">
        <f>ROUNDUP((($P$30*('Client Predictions &amp; Input'!$B$31)+SUM($Q$26:$AB$26))*AA$28)*'Client Predictions &amp; Input'!$B22,0)</f>
        <v>1</v>
      </c>
      <c r="AB10">
        <f>ROUNDUP((($P$30*('Client Predictions &amp; Input'!$B$31)+SUM($Q$26:$AB$26))*AB$28)*'Client Predictions &amp; Input'!$B22,0)</f>
        <v>1</v>
      </c>
      <c r="AC10">
        <f>ROUNDUP((($AB$30*('Client Predictions &amp; Input'!$B$32)+SUM($AC$26:$AN$26))*AC$28)*'Client Predictions &amp; Input'!$B22,0)</f>
        <v>1</v>
      </c>
      <c r="AD10">
        <f>ROUNDUP((($AB$30*('Client Predictions &amp; Input'!$B$32)+SUM($AC$26:$AN$26))*AD$28)*'Client Predictions &amp; Input'!$B22,0)</f>
        <v>1</v>
      </c>
      <c r="AE10">
        <f>ROUNDUP((($AB$30*('Client Predictions &amp; Input'!$B$32)+SUM($AC$26:$AN$26))*AE$28)*'Client Predictions &amp; Input'!$B22,0)</f>
        <v>1</v>
      </c>
      <c r="AF10">
        <f>ROUNDUP((($AB$30*('Client Predictions &amp; Input'!$B$32)+SUM($AC$26:$AN$26))*AF$28)*'Client Predictions &amp; Input'!$B22,0)</f>
        <v>1</v>
      </c>
      <c r="AG10">
        <f>ROUNDUP((($AB$30*('Client Predictions &amp; Input'!$B$32)+SUM($AC$26:$AN$26))*AG$28)*'Client Predictions &amp; Input'!$B22,0)</f>
        <v>1</v>
      </c>
      <c r="AH10">
        <f>ROUNDUP((($AB$30*('Client Predictions &amp; Input'!$B$32)+SUM($AC$26:$AN$26))*AH$28)*'Client Predictions &amp; Input'!$B22,0)</f>
        <v>1</v>
      </c>
      <c r="AI10">
        <f>ROUNDUP((($AB$30*('Client Predictions &amp; Input'!$B$32)+SUM($AC$26:$AN$26))*AI$28)*'Client Predictions &amp; Input'!$B22,0)</f>
        <v>1</v>
      </c>
      <c r="AJ10">
        <f>ROUNDUP((($AB$30*('Client Predictions &amp; Input'!$B$32)+SUM($AC$26:$AN$26))*AJ$28)*'Client Predictions &amp; Input'!$B22,0)</f>
        <v>1</v>
      </c>
      <c r="AK10">
        <f>ROUNDUP((($AB$30*('Client Predictions &amp; Input'!$B$32)+SUM($AC$26:$AN$26))*AK$28)*'Client Predictions &amp; Input'!$B22,0)</f>
        <v>1</v>
      </c>
      <c r="AL10">
        <f>ROUNDUP((($AB$30*('Client Predictions &amp; Input'!$B$32)+SUM($AC$26:$AN$26))*AL$28)*'Client Predictions &amp; Input'!$B22,0)</f>
        <v>1</v>
      </c>
      <c r="AM10">
        <f>ROUNDUP((($AB$30*('Client Predictions &amp; Input'!$B$32)+SUM($AC$26:$AN$26))*AM$28)*'Client Predictions &amp; Input'!$B22,0)</f>
        <v>1</v>
      </c>
      <c r="AN10">
        <f>ROUNDUP((($AB$30*('Client Predictions &amp; Input'!$B$32)+SUM($AC$26:$AN$26))*AN$28)*'Client Predictions &amp; Input'!$B22,0)</f>
        <v>1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0.01</v>
      </c>
      <c r="D12" s="8">
        <f>'Client Predictions &amp; Input'!C11</f>
        <v>0.01</v>
      </c>
      <c r="E12" s="3">
        <f>ROUNDUP(((('Client Predictions &amp; Input'!$B$29-'Client Predictions &amp; Input'!$B$30)*E$28)+'Client Predictions &amp; Input'!$B$30)*'Client Predictions &amp; Input'!B24,0)</f>
        <v>1</v>
      </c>
      <c r="F12" s="3">
        <f>ROUNDUP(('Client Predictions &amp; Input'!$B$29-'Client Predictions &amp; Input'!$B$30)*F$28*'Client Predictions &amp; Input'!$B24,0)</f>
        <v>1</v>
      </c>
      <c r="G12" s="3">
        <f>ROUNDUP(('Client Predictions &amp; Input'!$B$29-'Client Predictions &amp; Input'!$B$30)*G$28*'Client Predictions &amp; Input'!$B24,0)</f>
        <v>1</v>
      </c>
      <c r="H12" s="3">
        <f>ROUNDUP(('Client Predictions &amp; Input'!$B$29-'Client Predictions &amp; Input'!$B$30)*H$28*'Client Predictions &amp; Input'!$B24,0)</f>
        <v>1</v>
      </c>
      <c r="I12" s="3">
        <f>ROUNDUP(('Client Predictions &amp; Input'!$B$29-'Client Predictions &amp; Input'!$B$30)*I$28*'Client Predictions &amp; Input'!$B24,0)</f>
        <v>1</v>
      </c>
      <c r="J12" s="3">
        <f>ROUNDUP(('Client Predictions &amp; Input'!$B$29-'Client Predictions &amp; Input'!$B$30)*J$28*'Client Predictions &amp; Input'!$B24,0)</f>
        <v>1</v>
      </c>
      <c r="K12" s="3">
        <f>ROUNDUP(('Client Predictions &amp; Input'!$B$29-'Client Predictions &amp; Input'!$B$30)*K$28*'Client Predictions &amp; Input'!$B24,0)</f>
        <v>1</v>
      </c>
      <c r="L12" s="3">
        <f>ROUNDUP(('Client Predictions &amp; Input'!$B$29-'Client Predictions &amp; Input'!$B$30)*L$28*'Client Predictions &amp; Input'!$B24,0)</f>
        <v>1</v>
      </c>
      <c r="M12" s="3">
        <f>ROUNDUP(('Client Predictions &amp; Input'!$B$29-'Client Predictions &amp; Input'!$B$30)*M$28*'Client Predictions &amp; Input'!$B24,0)</f>
        <v>1</v>
      </c>
      <c r="N12" s="3">
        <f>ROUNDUP(('Client Predictions &amp; Input'!$B$29-'Client Predictions &amp; Input'!$B$30)*N$28*'Client Predictions &amp; Input'!$B24,0)</f>
        <v>1</v>
      </c>
      <c r="O12" s="3">
        <f>ROUNDUP(('Client Predictions &amp; Input'!$B$29-'Client Predictions &amp; Input'!$B$30)*O$28*'Client Predictions &amp; Input'!$B24,0)</f>
        <v>1</v>
      </c>
      <c r="P12" s="3">
        <f>ROUNDUP(('Client Predictions &amp; Input'!$B$29-'Client Predictions &amp; Input'!$B$30)*P$28*'Client Predictions &amp; Input'!$B24,0)</f>
        <v>1</v>
      </c>
      <c r="Q12">
        <f>ROUNDUP((($P$30*('Client Predictions &amp; Input'!$B$31)+SUM($Q$26:$AB$26))*Q$28)*'Client Predictions &amp; Input'!$B24,0)</f>
        <v>1</v>
      </c>
      <c r="R12">
        <f>ROUNDUP((($P$30*('Client Predictions &amp; Input'!$B$31)+SUM($Q$26:$AB$26))*R$28)*'Client Predictions &amp; Input'!$B24,0)</f>
        <v>1</v>
      </c>
      <c r="S12">
        <f>ROUNDUP((($P$30*('Client Predictions &amp; Input'!$B$31)+SUM($Q$26:$AB$26))*S$28)*'Client Predictions &amp; Input'!$B24,0)</f>
        <v>1</v>
      </c>
      <c r="T12">
        <f>ROUNDUP((($P$30*('Client Predictions &amp; Input'!$B$31)+SUM($Q$26:$AB$26))*T$28)*'Client Predictions &amp; Input'!$B24,0)</f>
        <v>1</v>
      </c>
      <c r="U12">
        <f>ROUNDUP((($P$30*('Client Predictions &amp; Input'!$B$31)+SUM($Q$26:$AB$26))*U$28)*'Client Predictions &amp; Input'!$B24,0)</f>
        <v>1</v>
      </c>
      <c r="V12">
        <f>ROUNDUP((($P$30*('Client Predictions &amp; Input'!$B$31)+SUM($Q$26:$AB$26))*V$28)*'Client Predictions &amp; Input'!$B24,0)</f>
        <v>1</v>
      </c>
      <c r="W12">
        <f>ROUNDUP((($P$30*('Client Predictions &amp; Input'!$B$31)+SUM($Q$26:$AB$26))*W$28)*'Client Predictions &amp; Input'!$B24,0)</f>
        <v>1</v>
      </c>
      <c r="X12">
        <f>ROUNDUP((($P$30*('Client Predictions &amp; Input'!$B$31)+SUM($Q$26:$AB$26))*X$28)*'Client Predictions &amp; Input'!$B24,0)</f>
        <v>1</v>
      </c>
      <c r="Y12">
        <f>ROUNDUP((($P$30*('Client Predictions &amp; Input'!$B$31)+SUM($Q$26:$AB$26))*Y$28)*'Client Predictions &amp; Input'!$B24,0)</f>
        <v>1</v>
      </c>
      <c r="Z12">
        <f>ROUNDUP((($P$30*('Client Predictions &amp; Input'!$B$31)+SUM($Q$26:$AB$26))*Z$28)*'Client Predictions &amp; Input'!$B24,0)</f>
        <v>1</v>
      </c>
      <c r="AA12">
        <f>ROUNDUP((($P$30*('Client Predictions &amp; Input'!$B$31)+SUM($Q$26:$AB$26))*AA$28)*'Client Predictions &amp; Input'!$B24,0)</f>
        <v>1</v>
      </c>
      <c r="AB12">
        <f>ROUNDUP((($P$30*('Client Predictions &amp; Input'!$B$31)+SUM($Q$26:$AB$26))*AB$28)*'Client Predictions &amp; Input'!$B24,0)</f>
        <v>1</v>
      </c>
      <c r="AC12">
        <f>ROUNDUP((($AB$30*('Client Predictions &amp; Input'!$B$32)+SUM($AC$26:$AN$26))*AC$28)*'Client Predictions &amp; Input'!$B24,0)</f>
        <v>1</v>
      </c>
      <c r="AD12">
        <f>ROUNDUP((($AB$30*('Client Predictions &amp; Input'!$B$32)+SUM($AC$26:$AN$26))*AD$28)*'Client Predictions &amp; Input'!$B24,0)</f>
        <v>1</v>
      </c>
      <c r="AE12">
        <f>ROUNDUP((($AB$30*('Client Predictions &amp; Input'!$B$32)+SUM($AC$26:$AN$26))*AE$28)*'Client Predictions &amp; Input'!$B24,0)</f>
        <v>1</v>
      </c>
      <c r="AF12">
        <f>ROUNDUP((($AB$30*('Client Predictions &amp; Input'!$B$32)+SUM($AC$26:$AN$26))*AF$28)*'Client Predictions &amp; Input'!$B24,0)</f>
        <v>1</v>
      </c>
      <c r="AG12">
        <f>ROUNDUP((($AB$30*('Client Predictions &amp; Input'!$B$32)+SUM($AC$26:$AN$26))*AG$28)*'Client Predictions &amp; Input'!$B24,0)</f>
        <v>1</v>
      </c>
      <c r="AH12">
        <f>ROUNDUP((($AB$30*('Client Predictions &amp; Input'!$B$32)+SUM($AC$26:$AN$26))*AH$28)*'Client Predictions &amp; Input'!$B24,0)</f>
        <v>1</v>
      </c>
      <c r="AI12">
        <f>ROUNDUP((($AB$30*('Client Predictions &amp; Input'!$B$32)+SUM($AC$26:$AN$26))*AI$28)*'Client Predictions &amp; Input'!$B24,0)</f>
        <v>1</v>
      </c>
      <c r="AJ12">
        <f>ROUNDUP((($AB$30*('Client Predictions &amp; Input'!$B$32)+SUM($AC$26:$AN$26))*AJ$28)*'Client Predictions &amp; Input'!$B24,0)</f>
        <v>1</v>
      </c>
      <c r="AK12">
        <f>ROUNDUP((($AB$30*('Client Predictions &amp; Input'!$B$32)+SUM($AC$26:$AN$26))*AK$28)*'Client Predictions &amp; Input'!$B24,0)</f>
        <v>1</v>
      </c>
      <c r="AL12">
        <f>ROUNDUP((($AB$30*('Client Predictions &amp; Input'!$B$32)+SUM($AC$26:$AN$26))*AL$28)*'Client Predictions &amp; Input'!$B24,0)</f>
        <v>1</v>
      </c>
      <c r="AM12">
        <f>ROUNDUP((($AB$30*('Client Predictions &amp; Input'!$B$32)+SUM($AC$26:$AN$26))*AM$28)*'Client Predictions &amp; Input'!$B24,0)</f>
        <v>1</v>
      </c>
      <c r="AN12">
        <f>ROUNDUP((($AB$30*('Client Predictions &amp; Input'!$B$32)+SUM($AC$26:$AN$26))*AN$28)*'Client Predictions &amp; Input'!$B24,0)</f>
        <v>1</v>
      </c>
    </row>
    <row r="13" spans="1:40">
      <c r="A13">
        <v>10</v>
      </c>
      <c r="B13" t="s">
        <v>13</v>
      </c>
      <c r="C13" s="8">
        <f>'Client Predictions &amp; Input'!B12</f>
        <v>0.44</v>
      </c>
      <c r="D13" s="8">
        <f>'Client Predictions &amp; Input'!C12</f>
        <v>0.44</v>
      </c>
      <c r="E13" s="3">
        <f>ROUNDUP(((('Client Predictions &amp; Input'!$B$29-'Client Predictions &amp; Input'!$B$30)*E$28)+'Client Predictions &amp; Input'!$B$30)*'Client Predictions &amp; Input'!B25,0)</f>
        <v>6</v>
      </c>
      <c r="F13" s="3">
        <f>ROUNDUP(('Client Predictions &amp; Input'!$B$29-'Client Predictions &amp; Input'!$B$30)*F$28*'Client Predictions &amp; Input'!$B25,0)</f>
        <v>3</v>
      </c>
      <c r="G13" s="3">
        <f>ROUNDUP(('Client Predictions &amp; Input'!$B$29-'Client Predictions &amp; Input'!$B$30)*G$28*'Client Predictions &amp; Input'!$B25,0)</f>
        <v>4</v>
      </c>
      <c r="H13" s="3">
        <f>ROUNDUP(('Client Predictions &amp; Input'!$B$29-'Client Predictions &amp; Input'!$B$30)*H$28*'Client Predictions &amp; Input'!$B25,0)</f>
        <v>3</v>
      </c>
      <c r="I13" s="3">
        <f>ROUNDUP(('Client Predictions &amp; Input'!$B$29-'Client Predictions &amp; Input'!$B$30)*I$28*'Client Predictions &amp; Input'!$B25,0)</f>
        <v>4</v>
      </c>
      <c r="J13" s="3">
        <f>ROUNDUP(('Client Predictions &amp; Input'!$B$29-'Client Predictions &amp; Input'!$B$30)*J$28*'Client Predictions &amp; Input'!$B25,0)</f>
        <v>4</v>
      </c>
      <c r="K13" s="3">
        <f>ROUNDUP(('Client Predictions &amp; Input'!$B$29-'Client Predictions &amp; Input'!$B$30)*K$28*'Client Predictions &amp; Input'!$B25,0)</f>
        <v>3</v>
      </c>
      <c r="L13" s="3">
        <f>ROUNDUP(('Client Predictions &amp; Input'!$B$29-'Client Predictions &amp; Input'!$B$30)*L$28*'Client Predictions &amp; Input'!$B25,0)</f>
        <v>3</v>
      </c>
      <c r="M13" s="3">
        <f>ROUNDUP(('Client Predictions &amp; Input'!$B$29-'Client Predictions &amp; Input'!$B$30)*M$28*'Client Predictions &amp; Input'!$B25,0)</f>
        <v>3</v>
      </c>
      <c r="N13" s="3">
        <f>ROUNDUP(('Client Predictions &amp; Input'!$B$29-'Client Predictions &amp; Input'!$B$30)*N$28*'Client Predictions &amp; Input'!$B25,0)</f>
        <v>3</v>
      </c>
      <c r="O13" s="3">
        <f>ROUNDUP(('Client Predictions &amp; Input'!$B$29-'Client Predictions &amp; Input'!$B$30)*O$28*'Client Predictions &amp; Input'!$B25,0)</f>
        <v>3</v>
      </c>
      <c r="P13" s="3">
        <f>ROUNDUP(('Client Predictions &amp; Input'!$B$29-'Client Predictions &amp; Input'!$B$30)*P$28*'Client Predictions &amp; Input'!$B25,0)</f>
        <v>3</v>
      </c>
      <c r="Q13">
        <f>ROUNDUP((($P$30*('Client Predictions &amp; Input'!$B$31)+SUM($Q$26:$AB$26))*Q$28)*'Client Predictions &amp; Input'!$B25,0)</f>
        <v>4</v>
      </c>
      <c r="R13">
        <f>ROUNDUP((($P$30*('Client Predictions &amp; Input'!$B$31)+SUM($Q$26:$AB$26))*R$28)*'Client Predictions &amp; Input'!$B25,0)</f>
        <v>4</v>
      </c>
      <c r="S13">
        <f>ROUNDUP((($P$30*('Client Predictions &amp; Input'!$B$31)+SUM($Q$26:$AB$26))*S$28)*'Client Predictions &amp; Input'!$B25,0)</f>
        <v>5</v>
      </c>
      <c r="T13">
        <f>ROUNDUP((($P$30*('Client Predictions &amp; Input'!$B$31)+SUM($Q$26:$AB$26))*T$28)*'Client Predictions &amp; Input'!$B25,0)</f>
        <v>4</v>
      </c>
      <c r="U13">
        <f>ROUNDUP((($P$30*('Client Predictions &amp; Input'!$B$31)+SUM($Q$26:$AB$26))*U$28)*'Client Predictions &amp; Input'!$B25,0)</f>
        <v>5</v>
      </c>
      <c r="V13">
        <f>ROUNDUP((($P$30*('Client Predictions &amp; Input'!$B$31)+SUM($Q$26:$AB$26))*V$28)*'Client Predictions &amp; Input'!$B25,0)</f>
        <v>5</v>
      </c>
      <c r="W13">
        <f>ROUNDUP((($P$30*('Client Predictions &amp; Input'!$B$31)+SUM($Q$26:$AB$26))*W$28)*'Client Predictions &amp; Input'!$B25,0)</f>
        <v>4</v>
      </c>
      <c r="X13">
        <f>ROUNDUP((($P$30*('Client Predictions &amp; Input'!$B$31)+SUM($Q$26:$AB$26))*X$28)*'Client Predictions &amp; Input'!$B25,0)</f>
        <v>4</v>
      </c>
      <c r="Y13">
        <f>ROUNDUP((($P$30*('Client Predictions &amp; Input'!$B$31)+SUM($Q$26:$AB$26))*Y$28)*'Client Predictions &amp; Input'!$B25,0)</f>
        <v>4</v>
      </c>
      <c r="Z13">
        <f>ROUNDUP((($P$30*('Client Predictions &amp; Input'!$B$31)+SUM($Q$26:$AB$26))*Z$28)*'Client Predictions &amp; Input'!$B25,0)</f>
        <v>4</v>
      </c>
      <c r="AA13">
        <f>ROUNDUP((($P$30*('Client Predictions &amp; Input'!$B$31)+SUM($Q$26:$AB$26))*AA$28)*'Client Predictions &amp; Input'!$B25,0)</f>
        <v>4</v>
      </c>
      <c r="AB13">
        <f>ROUNDUP((($P$30*('Client Predictions &amp; Input'!$B$31)+SUM($Q$26:$AB$26))*AB$28)*'Client Predictions &amp; Input'!$B25,0)</f>
        <v>3</v>
      </c>
      <c r="AC13">
        <f>ROUNDUP((($AB$30*('Client Predictions &amp; Input'!$B$32)+SUM($AC$26:$AN$26))*AC$28)*'Client Predictions &amp; Input'!$B25,0)</f>
        <v>5</v>
      </c>
      <c r="AD13">
        <f>ROUNDUP((($AB$30*('Client Predictions &amp; Input'!$B$32)+SUM($AC$26:$AN$26))*AD$28)*'Client Predictions &amp; Input'!$B25,0)</f>
        <v>6</v>
      </c>
      <c r="AE13">
        <f>ROUNDUP((($AB$30*('Client Predictions &amp; Input'!$B$32)+SUM($AC$26:$AN$26))*AE$28)*'Client Predictions &amp; Input'!$B25,0)</f>
        <v>7</v>
      </c>
      <c r="AF13">
        <f>ROUNDUP((($AB$30*('Client Predictions &amp; Input'!$B$32)+SUM($AC$26:$AN$26))*AF$28)*'Client Predictions &amp; Input'!$B25,0)</f>
        <v>6</v>
      </c>
      <c r="AG13">
        <f>ROUNDUP((($AB$30*('Client Predictions &amp; Input'!$B$32)+SUM($AC$26:$AN$26))*AG$28)*'Client Predictions &amp; Input'!$B25,0)</f>
        <v>7</v>
      </c>
      <c r="AH13">
        <f>ROUNDUP((($AB$30*('Client Predictions &amp; Input'!$B$32)+SUM($AC$26:$AN$26))*AH$28)*'Client Predictions &amp; Input'!$B25,0)</f>
        <v>7</v>
      </c>
      <c r="AI13">
        <f>ROUNDUP((($AB$30*('Client Predictions &amp; Input'!$B$32)+SUM($AC$26:$AN$26))*AI$28)*'Client Predictions &amp; Input'!$B25,0)</f>
        <v>6</v>
      </c>
      <c r="AJ13">
        <f>ROUNDUP((($AB$30*('Client Predictions &amp; Input'!$B$32)+SUM($AC$26:$AN$26))*AJ$28)*'Client Predictions &amp; Input'!$B25,0)</f>
        <v>6</v>
      </c>
      <c r="AK13">
        <f>ROUNDUP((($AB$30*('Client Predictions &amp; Input'!$B$32)+SUM($AC$26:$AN$26))*AK$28)*'Client Predictions &amp; Input'!$B25,0)</f>
        <v>6</v>
      </c>
      <c r="AL13">
        <f>ROUNDUP((($AB$30*('Client Predictions &amp; Input'!$B$32)+SUM($AC$26:$AN$26))*AL$28)*'Client Predictions &amp; Input'!$B25,0)</f>
        <v>6</v>
      </c>
      <c r="AM13">
        <f>ROUNDUP((($AB$30*('Client Predictions &amp; Input'!$B$32)+SUM($AC$26:$AN$26))*AM$28)*'Client Predictions &amp; Input'!$B25,0)</f>
        <v>6</v>
      </c>
      <c r="AN13">
        <f>ROUNDUP((($AB$30*('Client Predictions &amp; Input'!$B$32)+SUM($AC$26:$AN$26))*AN$28)*'Client Predictions &amp; Input'!$B25,0)</f>
        <v>5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949</v>
      </c>
      <c r="R15">
        <f>ROUNDUP(F4*'Client Predictions &amp; Input'!$B$28,0)</f>
        <v>400</v>
      </c>
      <c r="S15">
        <f>ROUNDUP(G4*'Client Predictions &amp; Input'!$B$28,0)</f>
        <v>490</v>
      </c>
      <c r="T15">
        <f>ROUNDUP(H4*'Client Predictions &amp; Input'!$B$28,0)</f>
        <v>427</v>
      </c>
      <c r="U15">
        <f>ROUNDUP(I4*'Client Predictions &amp; Input'!$B$28,0)</f>
        <v>502</v>
      </c>
      <c r="V15">
        <f>ROUNDUP(J4*'Client Predictions &amp; Input'!$B$28,0)</f>
        <v>494</v>
      </c>
      <c r="W15">
        <f>ROUNDUP(K4*'Client Predictions &amp; Input'!$B$28,0)</f>
        <v>420</v>
      </c>
      <c r="X15">
        <f>ROUNDUP(L4*'Client Predictions &amp; Input'!$B$28,0)</f>
        <v>415</v>
      </c>
      <c r="Y15">
        <f>ROUNDUP(M4*'Client Predictions &amp; Input'!$B$28,0)</f>
        <v>392</v>
      </c>
      <c r="Z15">
        <f>ROUNDUP(N4*'Client Predictions &amp; Input'!$B$28,0)</f>
        <v>399</v>
      </c>
      <c r="AA15">
        <f>ROUNDUP(O4*'Client Predictions &amp; Input'!$B$28,0)</f>
        <v>414</v>
      </c>
      <c r="AB15">
        <f>ROUNDUP(P4*'Client Predictions &amp; Input'!$B$28,0)</f>
        <v>317</v>
      </c>
      <c r="AC15" s="4">
        <f>ROUNDUP(((Q4+Q15)*('Client Predictions &amp; Input'!$B$28)),0)</f>
        <v>1261</v>
      </c>
      <c r="AD15">
        <f>ROUNDUP(((R4+R15)*('Client Predictions &amp; Input'!$B$28)),0)</f>
        <v>889</v>
      </c>
      <c r="AE15">
        <f>ROUNDUP(((S4+S15)*('Client Predictions &amp; Input'!$B$28)),0)</f>
        <v>1089</v>
      </c>
      <c r="AF15">
        <f>ROUNDUP(((T4+T15)*('Client Predictions &amp; Input'!$B$28)),0)</f>
        <v>948</v>
      </c>
      <c r="AG15">
        <f>ROUNDUP(((U4+U15)*('Client Predictions &amp; Input'!$B$28)),0)</f>
        <v>1116</v>
      </c>
      <c r="AH15">
        <f>ROUNDUP(((V4+V15)*('Client Predictions &amp; Input'!$B$28)),0)</f>
        <v>1097</v>
      </c>
      <c r="AI15">
        <f>ROUNDUP(((W4+W15)*('Client Predictions &amp; Input'!$B$28)),0)</f>
        <v>933</v>
      </c>
      <c r="AJ15">
        <f>ROUNDUP(((X4+X15)*('Client Predictions &amp; Input'!$B$28)),0)</f>
        <v>923</v>
      </c>
      <c r="AK15">
        <f>ROUNDUP(((Y4+Y15)*('Client Predictions &amp; Input'!$B$28)),0)</f>
        <v>871</v>
      </c>
      <c r="AL15">
        <f>ROUNDUP(((Z4+Z15)*('Client Predictions &amp; Input'!$B$28)),0)</f>
        <v>886</v>
      </c>
      <c r="AM15">
        <f>ROUNDUP(((AA4+AA15)*('Client Predictions &amp; Input'!$B$28)),0)</f>
        <v>920</v>
      </c>
      <c r="AN15">
        <f>ROUNDUP(((AB4+AB15)*('Client Predictions &amp; Input'!$B$28)),0)</f>
        <v>705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98</v>
      </c>
      <c r="AD16">
        <f>ROUNDUP(((F5*'Client Predictions &amp; Input'!$B$28)),0)</f>
        <v>42</v>
      </c>
      <c r="AE16">
        <f>ROUNDUP(((G5*'Client Predictions &amp; Input'!$B$28)),0)</f>
        <v>51</v>
      </c>
      <c r="AF16">
        <f>ROUNDUP(((H5*'Client Predictions &amp; Input'!$B$28)),0)</f>
        <v>44</v>
      </c>
      <c r="AG16">
        <f>ROUNDUP(((I5*'Client Predictions &amp; Input'!$B$28)),0)</f>
        <v>52</v>
      </c>
      <c r="AH16">
        <f>ROUNDUP(((J5*'Client Predictions &amp; Input'!$B$28)),0)</f>
        <v>51</v>
      </c>
      <c r="AI16">
        <f>ROUNDUP(((K5*'Client Predictions &amp; Input'!$B$28)),0)</f>
        <v>44</v>
      </c>
      <c r="AJ16">
        <f>ROUNDUP(((L5*'Client Predictions &amp; Input'!$B$28)),0)</f>
        <v>44</v>
      </c>
      <c r="AK16">
        <f>ROUNDUP(((M5*'Client Predictions &amp; Input'!$B$28)),0)</f>
        <v>41</v>
      </c>
      <c r="AL16">
        <f>ROUNDUP(((N5*'Client Predictions &amp; Input'!$B$28)),0)</f>
        <v>42</v>
      </c>
      <c r="AM16">
        <f>ROUNDUP(((O5*'Client Predictions &amp; Input'!$B$28)),0)</f>
        <v>44</v>
      </c>
      <c r="AN16">
        <f>ROUNDUP(((P5*'Client Predictions &amp; Input'!$B$28)),0)</f>
        <v>33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243</v>
      </c>
      <c r="R26">
        <f>ROUNDUP(F4*(1-'Client Predictions &amp; Input'!$B$28),0)</f>
        <v>103</v>
      </c>
      <c r="S26">
        <f>ROUNDUP(G4*(1-'Client Predictions &amp; Input'!$B$28),0)</f>
        <v>126</v>
      </c>
      <c r="T26">
        <f>ROUNDUP(H4*(1-'Client Predictions &amp; Input'!$B$28),0)</f>
        <v>109</v>
      </c>
      <c r="U26">
        <f>ROUNDUP(I4*(1-'Client Predictions &amp; Input'!$B$28),0)</f>
        <v>129</v>
      </c>
      <c r="V26">
        <f>ROUNDUP(J4*(1-'Client Predictions &amp; Input'!$B$28),0)</f>
        <v>126</v>
      </c>
      <c r="W26">
        <f>ROUNDUP(K4*(1-'Client Predictions &amp; Input'!$B$28),0)</f>
        <v>108</v>
      </c>
      <c r="X26">
        <f>ROUNDUP(L4*(1-'Client Predictions &amp; Input'!$B$28),0)</f>
        <v>107</v>
      </c>
      <c r="Y26">
        <f>ROUNDUP(M4*(1-'Client Predictions &amp; Input'!$B$28),0)</f>
        <v>101</v>
      </c>
      <c r="Z26">
        <f>ROUNDUP(N4*(1-'Client Predictions &amp; Input'!$B$28),0)</f>
        <v>102</v>
      </c>
      <c r="AA26">
        <f>ROUNDUP(O4*(1-'Client Predictions &amp; Input'!$B$28),0)</f>
        <v>106</v>
      </c>
      <c r="AB26">
        <f>ROUNDUP(P4*(1-'Client Predictions &amp; Input'!$B$28),0)</f>
        <v>81</v>
      </c>
      <c r="AC26" s="4">
        <f>ROUNDUP(((Q4+Q15)*(1-'Client Predictions &amp; Input'!$B$28))+(SUM(C5:E5)*(1-'Client Predictions &amp; Input'!$B$28)),0)</f>
        <v>348</v>
      </c>
      <c r="AD26">
        <f>ROUNDUP(((R4+R15)*(1-'Client Predictions &amp; Input'!$B$28))+(F5)*(1-'Client Predictions &amp; Input'!$B$28),0)</f>
        <v>238</v>
      </c>
      <c r="AE26">
        <f>ROUNDUP(((S4+S15)*(1-'Client Predictions &amp; Input'!$B$28))+(G5)*(1-'Client Predictions &amp; Input'!$B$28),0)</f>
        <v>292</v>
      </c>
      <c r="AF26">
        <f>ROUNDUP(((T4+T15)*(1-'Client Predictions &amp; Input'!$B$28))+(H5)*(1-'Client Predictions &amp; Input'!$B$28),0)</f>
        <v>254</v>
      </c>
      <c r="AG26">
        <f>ROUNDUP(((U4+U15)*(1-'Client Predictions &amp; Input'!$B$28))+(I5)*(1-'Client Predictions &amp; Input'!$B$28),0)</f>
        <v>299</v>
      </c>
      <c r="AH26">
        <f>ROUNDUP(((V4+V15)*(1-'Client Predictions &amp; Input'!$B$28))+(J5)*(1-'Client Predictions &amp; Input'!$B$28),0)</f>
        <v>294</v>
      </c>
      <c r="AI26">
        <f>ROUNDUP(((W4+W15)*(1-'Client Predictions &amp; Input'!$B$28))+(K5)*(1-'Client Predictions &amp; Input'!$B$28),0)</f>
        <v>250</v>
      </c>
      <c r="AJ26">
        <f>ROUNDUP(((X4+X15)*(1-'Client Predictions &amp; Input'!$B$28))+(L5)*(1-'Client Predictions &amp; Input'!$B$28),0)</f>
        <v>247</v>
      </c>
      <c r="AK26">
        <f>ROUNDUP(((Y4+Y15)*(1-'Client Predictions &amp; Input'!$B$28))+(M5)*(1-'Client Predictions &amp; Input'!$B$28),0)</f>
        <v>233</v>
      </c>
      <c r="AL26">
        <f>ROUNDUP(((Z4+Z15)*(1-'Client Predictions &amp; Input'!$B$28))+(N5)*(1-'Client Predictions &amp; Input'!$B$28),0)</f>
        <v>237</v>
      </c>
      <c r="AM26">
        <f>ROUNDUP(((AA4+AA15)*(1-'Client Predictions &amp; Input'!$B$28))+(O5)*(1-'Client Predictions &amp; Input'!$B$28),0)</f>
        <v>246</v>
      </c>
      <c r="AN26">
        <f>ROUNDUP(((AB4+AB15)*(1-'Client Predictions &amp; Input'!$B$28))+(P5)*(1-'Client Predictions &amp; Input'!$B$28),0)</f>
        <v>189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99.990000000000009</v>
      </c>
      <c r="D30">
        <f t="shared" ref="D30:AN30" si="0">C30+SUM(D4:D13)-D26</f>
        <v>199.98000000000002</v>
      </c>
      <c r="E30">
        <f t="shared" si="0"/>
        <v>1374.98</v>
      </c>
      <c r="F30">
        <f t="shared" si="0"/>
        <v>1957.98</v>
      </c>
      <c r="G30">
        <f t="shared" si="0"/>
        <v>2670.98</v>
      </c>
      <c r="H30">
        <f t="shared" si="0"/>
        <v>3290.98</v>
      </c>
      <c r="I30">
        <f t="shared" si="0"/>
        <v>4020.98</v>
      </c>
      <c r="J30">
        <f t="shared" si="0"/>
        <v>4737.9799999999996</v>
      </c>
      <c r="K30">
        <f t="shared" si="0"/>
        <v>5349.98</v>
      </c>
      <c r="L30">
        <f t="shared" si="0"/>
        <v>5953.98</v>
      </c>
      <c r="M30">
        <f t="shared" si="0"/>
        <v>6524.98</v>
      </c>
      <c r="N30">
        <f t="shared" si="0"/>
        <v>7105.98</v>
      </c>
      <c r="O30">
        <f t="shared" si="0"/>
        <v>7707.98</v>
      </c>
      <c r="P30">
        <f t="shared" si="0"/>
        <v>8170.98</v>
      </c>
      <c r="Q30">
        <f t="shared" si="0"/>
        <v>8662.98</v>
      </c>
      <c r="R30">
        <f t="shared" si="0"/>
        <v>9387.98</v>
      </c>
      <c r="S30">
        <f t="shared" si="0"/>
        <v>10275.98</v>
      </c>
      <c r="T30">
        <f t="shared" si="0"/>
        <v>11047.98</v>
      </c>
      <c r="U30">
        <f t="shared" si="0"/>
        <v>11957.98</v>
      </c>
      <c r="V30">
        <f t="shared" si="0"/>
        <v>12851.98</v>
      </c>
      <c r="W30">
        <f t="shared" si="0"/>
        <v>13612.98</v>
      </c>
      <c r="X30">
        <f t="shared" si="0"/>
        <v>14365.98</v>
      </c>
      <c r="Y30">
        <f t="shared" si="0"/>
        <v>15075.98</v>
      </c>
      <c r="Z30">
        <f t="shared" si="0"/>
        <v>15798.98</v>
      </c>
      <c r="AA30">
        <f t="shared" si="0"/>
        <v>16548.98</v>
      </c>
      <c r="AB30">
        <f t="shared" si="0"/>
        <v>17124.98</v>
      </c>
      <c r="AC30">
        <f t="shared" si="0"/>
        <v>17859.98</v>
      </c>
      <c r="AD30">
        <f t="shared" si="0"/>
        <v>18843.98</v>
      </c>
      <c r="AE30">
        <f t="shared" si="0"/>
        <v>20048.98</v>
      </c>
      <c r="AF30">
        <f t="shared" si="0"/>
        <v>21094.98</v>
      </c>
      <c r="AG30">
        <f t="shared" si="0"/>
        <v>22328.98</v>
      </c>
      <c r="AH30">
        <f t="shared" si="0"/>
        <v>23541.98</v>
      </c>
      <c r="AI30">
        <f t="shared" si="0"/>
        <v>24572.98</v>
      </c>
      <c r="AJ30">
        <f t="shared" si="0"/>
        <v>25592.98</v>
      </c>
      <c r="AK30">
        <f t="shared" si="0"/>
        <v>26556.98</v>
      </c>
      <c r="AL30">
        <f t="shared" si="0"/>
        <v>27537.98</v>
      </c>
      <c r="AM30">
        <f t="shared" si="0"/>
        <v>28554.98</v>
      </c>
      <c r="AN30">
        <f t="shared" si="0"/>
        <v>29333.98</v>
      </c>
    </row>
    <row r="32" spans="1:40">
      <c r="B32" t="s">
        <v>12</v>
      </c>
      <c r="C32">
        <f t="shared" ref="C32:AN32" si="1">SUMPRODUCT(C4:C13,$A$4:$A$13)</f>
        <v>124.07</v>
      </c>
      <c r="D32">
        <f t="shared" si="1"/>
        <v>124.07</v>
      </c>
      <c r="E32">
        <f t="shared" si="1"/>
        <v>1486</v>
      </c>
      <c r="F32">
        <f t="shared" si="1"/>
        <v>750</v>
      </c>
      <c r="G32">
        <f t="shared" si="1"/>
        <v>913</v>
      </c>
      <c r="H32">
        <f t="shared" si="1"/>
        <v>794</v>
      </c>
      <c r="I32">
        <f t="shared" si="1"/>
        <v>935</v>
      </c>
      <c r="J32">
        <f t="shared" si="1"/>
        <v>917</v>
      </c>
      <c r="K32">
        <f t="shared" si="1"/>
        <v>786</v>
      </c>
      <c r="L32">
        <f t="shared" si="1"/>
        <v>773</v>
      </c>
      <c r="M32">
        <f t="shared" si="1"/>
        <v>735</v>
      </c>
      <c r="N32">
        <f t="shared" si="1"/>
        <v>748</v>
      </c>
      <c r="O32">
        <f t="shared" si="1"/>
        <v>771</v>
      </c>
      <c r="P32">
        <f t="shared" si="1"/>
        <v>607</v>
      </c>
      <c r="Q32">
        <f t="shared" si="1"/>
        <v>941</v>
      </c>
      <c r="R32">
        <f t="shared" si="1"/>
        <v>1050</v>
      </c>
      <c r="S32">
        <f t="shared" si="1"/>
        <v>1284</v>
      </c>
      <c r="T32">
        <f t="shared" si="1"/>
        <v>1114</v>
      </c>
      <c r="U32">
        <f t="shared" si="1"/>
        <v>1313</v>
      </c>
      <c r="V32">
        <f t="shared" si="1"/>
        <v>1290</v>
      </c>
      <c r="W32">
        <f t="shared" si="1"/>
        <v>1101</v>
      </c>
      <c r="X32">
        <f t="shared" si="1"/>
        <v>1091</v>
      </c>
      <c r="Y32">
        <f t="shared" si="1"/>
        <v>1031</v>
      </c>
      <c r="Z32">
        <f t="shared" si="1"/>
        <v>1047</v>
      </c>
      <c r="AA32">
        <f t="shared" si="1"/>
        <v>1086</v>
      </c>
      <c r="AB32">
        <f t="shared" si="1"/>
        <v>837</v>
      </c>
      <c r="AC32">
        <f t="shared" si="1"/>
        <v>1367</v>
      </c>
      <c r="AD32">
        <f t="shared" si="1"/>
        <v>1543</v>
      </c>
      <c r="AE32">
        <f t="shared" si="1"/>
        <v>1882</v>
      </c>
      <c r="AF32">
        <f t="shared" si="1"/>
        <v>1634</v>
      </c>
      <c r="AG32">
        <f t="shared" si="1"/>
        <v>1923</v>
      </c>
      <c r="AH32">
        <f t="shared" si="1"/>
        <v>1893</v>
      </c>
      <c r="AI32">
        <f t="shared" si="1"/>
        <v>1613</v>
      </c>
      <c r="AJ32">
        <f t="shared" si="1"/>
        <v>1594</v>
      </c>
      <c r="AK32">
        <f t="shared" si="1"/>
        <v>1512</v>
      </c>
      <c r="AL32">
        <f t="shared" si="1"/>
        <v>1539</v>
      </c>
      <c r="AM32">
        <f t="shared" si="1"/>
        <v>1590</v>
      </c>
      <c r="AN32">
        <f t="shared" si="1"/>
        <v>1229</v>
      </c>
    </row>
    <row r="35" spans="2:40">
      <c r="B35" t="s">
        <v>19</v>
      </c>
      <c r="C35" s="6">
        <f>ROUNDUP(C30*'Reference Data'!$B$1,0)</f>
        <v>228</v>
      </c>
      <c r="D35" s="6">
        <f>ROUNDUP(D30*'Reference Data'!$B$1,0)</f>
        <v>456</v>
      </c>
      <c r="E35" s="6">
        <f>ROUNDUP(E30*'Reference Data'!$B$1,0)</f>
        <v>3135</v>
      </c>
      <c r="F35" s="6">
        <f>ROUNDUP(F30*'Reference Data'!$B$1,0)</f>
        <v>4465</v>
      </c>
      <c r="G35" s="6">
        <f>ROUNDUP(G30*'Reference Data'!$B$1,0)</f>
        <v>6090</v>
      </c>
      <c r="H35" s="6">
        <f>ROUNDUP(H30*'Reference Data'!$B$1,0)</f>
        <v>7504</v>
      </c>
      <c r="I35" s="6">
        <f>ROUNDUP(I30*'Reference Data'!$B$1,0)</f>
        <v>9168</v>
      </c>
      <c r="J35" s="6">
        <f>ROUNDUP(J30*'Reference Data'!$B$1,0)</f>
        <v>10803</v>
      </c>
      <c r="K35" s="6">
        <f>ROUNDUP(K30*'Reference Data'!$B$1,0)</f>
        <v>12198</v>
      </c>
      <c r="L35" s="6">
        <f>ROUNDUP(L30*'Reference Data'!$B$1,0)</f>
        <v>13576</v>
      </c>
      <c r="M35" s="6">
        <f>ROUNDUP(M30*'Reference Data'!$B$1,0)</f>
        <v>14877</v>
      </c>
      <c r="N35" s="6">
        <f>ROUNDUP(N30*'Reference Data'!$B$1,0)</f>
        <v>16202</v>
      </c>
      <c r="O35" s="6">
        <f>ROUNDUP(O30*'Reference Data'!$B$1,0)</f>
        <v>17575</v>
      </c>
      <c r="P35" s="6">
        <f>ROUNDUP(P30*'Reference Data'!$B$1,0)</f>
        <v>18630</v>
      </c>
      <c r="Q35" s="6">
        <f>ROUNDUP(Q30*'Reference Data'!$B$1,0)</f>
        <v>19752</v>
      </c>
      <c r="R35" s="6">
        <f>ROUNDUP(R30*'Reference Data'!$B$1,0)</f>
        <v>21405</v>
      </c>
      <c r="S35" s="6">
        <f>ROUNDUP(S30*'Reference Data'!$B$1,0)</f>
        <v>23430</v>
      </c>
      <c r="T35" s="6">
        <f>ROUNDUP(T30*'Reference Data'!$B$1,0)</f>
        <v>25190</v>
      </c>
      <c r="U35" s="6">
        <f>ROUNDUP(U30*'Reference Data'!$B$1,0)</f>
        <v>27265</v>
      </c>
      <c r="V35" s="6">
        <f>ROUNDUP(V30*'Reference Data'!$B$1,0)</f>
        <v>29303</v>
      </c>
      <c r="W35" s="6">
        <f>ROUNDUP(W30*'Reference Data'!$B$1,0)</f>
        <v>31038</v>
      </c>
      <c r="X35" s="6">
        <f>ROUNDUP(X30*'Reference Data'!$B$1,0)</f>
        <v>32755</v>
      </c>
      <c r="Y35" s="6">
        <f>ROUNDUP(Y30*'Reference Data'!$B$1,0)</f>
        <v>34374</v>
      </c>
      <c r="Z35" s="6">
        <f>ROUNDUP(Z30*'Reference Data'!$B$1,0)</f>
        <v>36022</v>
      </c>
      <c r="AA35" s="6">
        <f>ROUNDUP(AA30*'Reference Data'!$B$1,0)</f>
        <v>37732</v>
      </c>
      <c r="AB35" s="6">
        <f>ROUNDUP(AB30*'Reference Data'!$B$1,0)</f>
        <v>39045</v>
      </c>
      <c r="AC35" s="6">
        <f>ROUNDUP(AC30*'Reference Data'!$B$1,0)</f>
        <v>40721</v>
      </c>
      <c r="AD35" s="6">
        <f>ROUNDUP(AD30*'Reference Data'!$B$1,0)</f>
        <v>42965</v>
      </c>
      <c r="AE35" s="6">
        <f>ROUNDUP(AE30*'Reference Data'!$B$1,0)</f>
        <v>45712</v>
      </c>
      <c r="AF35" s="6">
        <f>ROUNDUP(AF30*'Reference Data'!$B$1,0)</f>
        <v>48097</v>
      </c>
      <c r="AG35" s="6">
        <f>ROUNDUP(AG30*'Reference Data'!$B$1,0)</f>
        <v>50911</v>
      </c>
      <c r="AH35" s="6">
        <f>ROUNDUP(AH30*'Reference Data'!$B$1,0)</f>
        <v>53676</v>
      </c>
      <c r="AI35" s="6">
        <f>ROUNDUP(AI30*'Reference Data'!$B$1,0)</f>
        <v>56027</v>
      </c>
      <c r="AJ35" s="6">
        <f>ROUNDUP(AJ30*'Reference Data'!$B$1,0)</f>
        <v>58352</v>
      </c>
      <c r="AK35" s="6">
        <f>ROUNDUP(AK30*'Reference Data'!$B$1,0)</f>
        <v>60550</v>
      </c>
      <c r="AL35" s="6">
        <f>ROUNDUP(AL30*'Reference Data'!$B$1,0)</f>
        <v>62787</v>
      </c>
      <c r="AM35" s="6">
        <f>ROUNDUP(AM30*'Reference Data'!$B$1,0)</f>
        <v>65106</v>
      </c>
      <c r="AN35" s="6">
        <f>ROUNDUP(AN30*'Reference Data'!$B$1,0)</f>
        <v>66882</v>
      </c>
    </row>
    <row r="36" spans="2:40">
      <c r="B36" t="s">
        <v>20</v>
      </c>
      <c r="C36" s="6">
        <f>ROUNDUP(C30*'Reference Data'!$B$2,0)</f>
        <v>376</v>
      </c>
      <c r="D36" s="6">
        <f>ROUNDUP(D30*'Reference Data'!$B$2,0)</f>
        <v>752</v>
      </c>
      <c r="E36" s="6">
        <f>ROUNDUP(E30*'Reference Data'!$B$2,0)</f>
        <v>5170</v>
      </c>
      <c r="F36" s="6">
        <f>ROUNDUP(F30*'Reference Data'!$B$2,0)</f>
        <v>7363</v>
      </c>
      <c r="G36" s="6">
        <f>ROUNDUP(G30*'Reference Data'!$B$2,0)</f>
        <v>10043</v>
      </c>
      <c r="H36" s="6">
        <f>ROUNDUP(H30*'Reference Data'!$B$2,0)</f>
        <v>12375</v>
      </c>
      <c r="I36" s="6">
        <f>ROUNDUP(I30*'Reference Data'!$B$2,0)</f>
        <v>15119</v>
      </c>
      <c r="J36" s="6">
        <f>ROUNDUP(J30*'Reference Data'!$B$2,0)</f>
        <v>17815</v>
      </c>
      <c r="K36" s="6">
        <f>ROUNDUP(K30*'Reference Data'!$B$2,0)</f>
        <v>20116</v>
      </c>
      <c r="L36" s="6">
        <f>ROUNDUP(L30*'Reference Data'!$B$2,0)</f>
        <v>22387</v>
      </c>
      <c r="M36" s="6">
        <f>ROUNDUP(M30*'Reference Data'!$B$2,0)</f>
        <v>24534</v>
      </c>
      <c r="N36" s="6">
        <f>ROUNDUP(N30*'Reference Data'!$B$2,0)</f>
        <v>26719</v>
      </c>
      <c r="O36" s="6">
        <f>ROUNDUP(O30*'Reference Data'!$B$2,0)</f>
        <v>28983</v>
      </c>
      <c r="P36" s="6">
        <f>ROUNDUP(P30*'Reference Data'!$B$2,0)</f>
        <v>30723</v>
      </c>
      <c r="Q36" s="6">
        <f>ROUNDUP(Q30*'Reference Data'!$B$2,0)</f>
        <v>32573</v>
      </c>
      <c r="R36" s="6">
        <f>ROUNDUP(R30*'Reference Data'!$B$2,0)</f>
        <v>35299</v>
      </c>
      <c r="S36" s="6">
        <f>ROUNDUP(S30*'Reference Data'!$B$2,0)</f>
        <v>38638</v>
      </c>
      <c r="T36" s="6">
        <f>ROUNDUP(T30*'Reference Data'!$B$2,0)</f>
        <v>41541</v>
      </c>
      <c r="U36" s="6">
        <f>ROUNDUP(U30*'Reference Data'!$B$2,0)</f>
        <v>44963</v>
      </c>
      <c r="V36" s="6">
        <f>ROUNDUP(V30*'Reference Data'!$B$2,0)</f>
        <v>48324</v>
      </c>
      <c r="W36" s="6">
        <f>ROUNDUP(W30*'Reference Data'!$B$2,0)</f>
        <v>51185</v>
      </c>
      <c r="X36" s="6">
        <f>ROUNDUP(X30*'Reference Data'!$B$2,0)</f>
        <v>54017</v>
      </c>
      <c r="Y36" s="6">
        <f>ROUNDUP(Y30*'Reference Data'!$B$2,0)</f>
        <v>56686</v>
      </c>
      <c r="Z36" s="6">
        <f>ROUNDUP(Z30*'Reference Data'!$B$2,0)</f>
        <v>59405</v>
      </c>
      <c r="AA36" s="6">
        <f>ROUNDUP(AA30*'Reference Data'!$B$2,0)</f>
        <v>62225</v>
      </c>
      <c r="AB36" s="6">
        <f>ROUNDUP(AB30*'Reference Data'!$B$2,0)</f>
        <v>64390</v>
      </c>
      <c r="AC36" s="6">
        <f>ROUNDUP(AC30*'Reference Data'!$B$2,0)</f>
        <v>67154</v>
      </c>
      <c r="AD36" s="6">
        <f>ROUNDUP(AD30*'Reference Data'!$B$2,0)</f>
        <v>70854</v>
      </c>
      <c r="AE36" s="6">
        <f>ROUNDUP(AE30*'Reference Data'!$B$2,0)</f>
        <v>75385</v>
      </c>
      <c r="AF36" s="6">
        <f>ROUNDUP(AF30*'Reference Data'!$B$2,0)</f>
        <v>79318</v>
      </c>
      <c r="AG36" s="6">
        <f>ROUNDUP(AG30*'Reference Data'!$B$2,0)</f>
        <v>83957</v>
      </c>
      <c r="AH36" s="6">
        <f>ROUNDUP(AH30*'Reference Data'!$B$2,0)</f>
        <v>88518</v>
      </c>
      <c r="AI36" s="6">
        <f>ROUNDUP(AI30*'Reference Data'!$B$2,0)</f>
        <v>92395</v>
      </c>
      <c r="AJ36" s="6">
        <f>ROUNDUP(AJ30*'Reference Data'!$B$2,0)</f>
        <v>96230</v>
      </c>
      <c r="AK36" s="6">
        <f>ROUNDUP(AK30*'Reference Data'!$B$2,0)</f>
        <v>99855</v>
      </c>
      <c r="AL36" s="6">
        <f>ROUNDUP(AL30*'Reference Data'!$B$2,0)</f>
        <v>103543</v>
      </c>
      <c r="AM36" s="6">
        <f>ROUNDUP(AM30*'Reference Data'!$B$2,0)</f>
        <v>107367</v>
      </c>
      <c r="AN36" s="6">
        <f>ROUNDUP(AN30*'Reference Data'!$B$2,0)</f>
        <v>110296</v>
      </c>
    </row>
    <row r="38" spans="2:40">
      <c r="B38" t="s">
        <v>16</v>
      </c>
      <c r="C38" s="6">
        <f>ROUNDUP(C30*'Reference Data'!$B$3,0)*3</f>
        <v>21000</v>
      </c>
      <c r="D38" s="6">
        <f>ROUNDUP(D30*'Reference Data'!$B$3,0)*3</f>
        <v>41997</v>
      </c>
      <c r="E38" s="6">
        <f>ROUNDUP(E30*'Reference Data'!$B$3,0)</f>
        <v>96249</v>
      </c>
      <c r="F38" s="6">
        <f>ROUNDUP(F30*'Reference Data'!$B$3,0)</f>
        <v>137059</v>
      </c>
      <c r="G38" s="6">
        <f>ROUNDUP(G30*'Reference Data'!$B$3,0)</f>
        <v>186969</v>
      </c>
      <c r="H38" s="6">
        <f>ROUNDUP(H30*'Reference Data'!$B$3,0)</f>
        <v>230369</v>
      </c>
      <c r="I38" s="6">
        <f>ROUNDUP(I30*'Reference Data'!$B$3,0)</f>
        <v>281469</v>
      </c>
      <c r="J38" s="6">
        <f>ROUNDUP(J30*'Reference Data'!$B$3,0)</f>
        <v>331659</v>
      </c>
      <c r="K38" s="6">
        <f>ROUNDUP(K30*'Reference Data'!$B$3,0)</f>
        <v>374499</v>
      </c>
      <c r="L38" s="6">
        <f>ROUNDUP(L30*'Reference Data'!$B$3,0)</f>
        <v>416779</v>
      </c>
      <c r="M38" s="6">
        <f>ROUNDUP(M30*'Reference Data'!$B$3,0)</f>
        <v>456749</v>
      </c>
      <c r="N38" s="6">
        <f>ROUNDUP(N30*'Reference Data'!$B$3,0)</f>
        <v>497419</v>
      </c>
      <c r="O38" s="6">
        <f>ROUNDUP(O30*'Reference Data'!$B$3,0)</f>
        <v>539559</v>
      </c>
      <c r="P38" s="6">
        <f>ROUNDUP(P30*'Reference Data'!$B$3,0)</f>
        <v>571969</v>
      </c>
      <c r="Q38" s="6">
        <f>ROUNDUP(Q30*'Reference Data'!$B$3,0)</f>
        <v>606409</v>
      </c>
      <c r="R38" s="6">
        <f>ROUNDUP(R30*'Reference Data'!$B$3,0)</f>
        <v>657159</v>
      </c>
      <c r="S38" s="6">
        <f>ROUNDUP(S30*'Reference Data'!$B$3,0)</f>
        <v>719319</v>
      </c>
      <c r="T38" s="6">
        <f>ROUNDUP(T30*'Reference Data'!$B$3,0)</f>
        <v>773359</v>
      </c>
      <c r="U38" s="6">
        <f>ROUNDUP(U30*'Reference Data'!$B$3,0)</f>
        <v>837059</v>
      </c>
      <c r="V38" s="6">
        <f>ROUNDUP(V30*'Reference Data'!$B$3,0)</f>
        <v>899639</v>
      </c>
      <c r="W38" s="6">
        <f>ROUNDUP(W30*'Reference Data'!$B$3,0)</f>
        <v>952909</v>
      </c>
      <c r="X38" s="6">
        <f>ROUNDUP(X30*'Reference Data'!$B$3,0)</f>
        <v>1005619</v>
      </c>
      <c r="Y38" s="6">
        <f>ROUNDUP(Y30*'Reference Data'!$B$3,0)</f>
        <v>1055319</v>
      </c>
      <c r="Z38" s="6">
        <f>ROUNDUP(Z30*'Reference Data'!$B$3,0)</f>
        <v>1105929</v>
      </c>
      <c r="AA38" s="6">
        <f>ROUNDUP(AA30*'Reference Data'!$B$3,0)</f>
        <v>1158429</v>
      </c>
      <c r="AB38" s="6">
        <f>ROUNDUP(AB30*'Reference Data'!$B$3,0)</f>
        <v>1198749</v>
      </c>
      <c r="AC38" s="6">
        <f>ROUNDUP(AC30*'Reference Data'!$B$3,0)</f>
        <v>1250199</v>
      </c>
      <c r="AD38" s="6">
        <f>ROUNDUP(AD30*'Reference Data'!$B$3,0)</f>
        <v>1319079</v>
      </c>
      <c r="AE38" s="6">
        <f>ROUNDUP(AE30*'Reference Data'!$B$3,0)</f>
        <v>1403429</v>
      </c>
      <c r="AF38" s="6">
        <f>ROUNDUP(AF30*'Reference Data'!$B$3,0)</f>
        <v>1476649</v>
      </c>
      <c r="AG38" s="6">
        <f>ROUNDUP(AG30*'Reference Data'!$B$3,0)</f>
        <v>1563029</v>
      </c>
      <c r="AH38" s="6">
        <f>ROUNDUP(AH30*'Reference Data'!$B$3,0)</f>
        <v>1647939</v>
      </c>
      <c r="AI38" s="6">
        <f>ROUNDUP(AI30*'Reference Data'!$B$3,0)</f>
        <v>1720109</v>
      </c>
      <c r="AJ38" s="6">
        <f>ROUNDUP(AJ30*'Reference Data'!$B$3,0)</f>
        <v>1791509</v>
      </c>
      <c r="AK38" s="6">
        <f>ROUNDUP(AK30*'Reference Data'!$B$3,0)</f>
        <v>1858989</v>
      </c>
      <c r="AL38" s="6">
        <f>ROUNDUP(AL30*'Reference Data'!$B$3,0)</f>
        <v>1927659</v>
      </c>
      <c r="AM38" s="6">
        <f>ROUNDUP(AM30*'Reference Data'!$B$3,0)</f>
        <v>1998849</v>
      </c>
      <c r="AN38" s="6">
        <f>ROUNDUP(AN30*'Reference Data'!$B$3,0)</f>
        <v>2053379</v>
      </c>
    </row>
    <row r="39" spans="2:40">
      <c r="B39" t="s">
        <v>30</v>
      </c>
      <c r="C39" s="6">
        <f>'Reference Data'!$B$7*C38</f>
        <v>1260</v>
      </c>
      <c r="D39" s="6">
        <f>'Reference Data'!$B$7*D38</f>
        <v>2519.8199999999997</v>
      </c>
      <c r="E39" s="6">
        <f>'Reference Data'!$B$7*E38</f>
        <v>5774.94</v>
      </c>
      <c r="F39" s="6">
        <f>'Reference Data'!$B$7*F38</f>
        <v>8223.5399999999991</v>
      </c>
      <c r="G39" s="6">
        <f>'Reference Data'!$B$7*G38</f>
        <v>11218.14</v>
      </c>
      <c r="H39" s="6">
        <f>'Reference Data'!$B$7*H38</f>
        <v>13822.14</v>
      </c>
      <c r="I39" s="6">
        <f>'Reference Data'!$B$7*I38</f>
        <v>16888.14</v>
      </c>
      <c r="J39" s="6">
        <f>'Reference Data'!$B$7*J38</f>
        <v>19899.54</v>
      </c>
      <c r="K39" s="6">
        <f>'Reference Data'!$B$7*K38</f>
        <v>22469.94</v>
      </c>
      <c r="L39" s="6">
        <f>'Reference Data'!$B$7*L38</f>
        <v>25006.739999999998</v>
      </c>
      <c r="M39" s="6">
        <f>'Reference Data'!$B$7*M38</f>
        <v>27404.94</v>
      </c>
      <c r="N39" s="6">
        <f>'Reference Data'!$B$7*N38</f>
        <v>29845.14</v>
      </c>
      <c r="O39" s="6">
        <f>'Reference Data'!$B$7*O38</f>
        <v>32373.539999999997</v>
      </c>
      <c r="P39" s="6">
        <f>'Reference Data'!$B$7*P38</f>
        <v>34318.14</v>
      </c>
      <c r="Q39" s="6">
        <f>'Reference Data'!$B$7*Q38</f>
        <v>36384.54</v>
      </c>
      <c r="R39" s="6">
        <f>'Reference Data'!$B$7*R38</f>
        <v>39429.54</v>
      </c>
      <c r="S39" s="6">
        <f>'Reference Data'!$B$7*S38</f>
        <v>43159.14</v>
      </c>
      <c r="T39" s="6">
        <f>'Reference Data'!$B$7*T38</f>
        <v>46401.54</v>
      </c>
      <c r="U39" s="6">
        <f>'Reference Data'!$B$7*U38</f>
        <v>50223.54</v>
      </c>
      <c r="V39" s="6">
        <f>'Reference Data'!$B$7*V38</f>
        <v>53978.34</v>
      </c>
      <c r="W39" s="6">
        <f>'Reference Data'!$B$7*W38</f>
        <v>57174.54</v>
      </c>
      <c r="X39" s="6">
        <f>'Reference Data'!$B$7*X38</f>
        <v>60337.14</v>
      </c>
      <c r="Y39" s="6">
        <f>'Reference Data'!$B$7*Y38</f>
        <v>63319.14</v>
      </c>
      <c r="Z39" s="6">
        <f>'Reference Data'!$B$7*Z38</f>
        <v>66355.739999999991</v>
      </c>
      <c r="AA39" s="6">
        <f>'Reference Data'!$B$7*AA38</f>
        <v>69505.739999999991</v>
      </c>
      <c r="AB39" s="6">
        <f>'Reference Data'!$B$7*AB38</f>
        <v>71924.94</v>
      </c>
      <c r="AC39" s="6">
        <f>'Reference Data'!$B$7*AC38</f>
        <v>75011.94</v>
      </c>
      <c r="AD39" s="6">
        <f>'Reference Data'!$B$7*AD38</f>
        <v>79144.739999999991</v>
      </c>
      <c r="AE39" s="6">
        <f>'Reference Data'!$B$7*AE38</f>
        <v>84205.739999999991</v>
      </c>
      <c r="AF39" s="6">
        <f>'Reference Data'!$B$7*AF38</f>
        <v>88598.94</v>
      </c>
      <c r="AG39" s="6">
        <f>'Reference Data'!$B$7*AG38</f>
        <v>93781.739999999991</v>
      </c>
      <c r="AH39" s="6">
        <f>'Reference Data'!$B$7*AH38</f>
        <v>98876.34</v>
      </c>
      <c r="AI39" s="6">
        <f>'Reference Data'!$B$7*AI38</f>
        <v>103206.54</v>
      </c>
      <c r="AJ39" s="6">
        <f>'Reference Data'!$B$7*AJ38</f>
        <v>107490.54</v>
      </c>
      <c r="AK39" s="6">
        <f>'Reference Data'!$B$7*AK38</f>
        <v>111539.34</v>
      </c>
      <c r="AL39" s="6">
        <f>'Reference Data'!$B$7*AL38</f>
        <v>115659.54</v>
      </c>
      <c r="AM39" s="6">
        <f>'Reference Data'!$B$7*AM38</f>
        <v>119930.94</v>
      </c>
      <c r="AN39" s="6">
        <f>'Reference Data'!$B$7*AN38</f>
        <v>123202.73999999999</v>
      </c>
    </row>
    <row r="40" spans="2:40">
      <c r="B40" t="s">
        <v>33</v>
      </c>
      <c r="C40" s="6">
        <f>C39*'Reference Data'!$B$8</f>
        <v>63</v>
      </c>
      <c r="D40" s="6">
        <f>D39*'Reference Data'!$B$8</f>
        <v>125.99099999999999</v>
      </c>
      <c r="E40" s="6">
        <f>E39*'Reference Data'!$B$8</f>
        <v>288.74700000000001</v>
      </c>
      <c r="F40" s="6">
        <f>F39*'Reference Data'!$B$8</f>
        <v>411.17699999999996</v>
      </c>
      <c r="G40" s="6">
        <f>G39*'Reference Data'!$B$8</f>
        <v>560.90700000000004</v>
      </c>
      <c r="H40" s="6">
        <f>H39*'Reference Data'!$B$8</f>
        <v>691.10699999999997</v>
      </c>
      <c r="I40" s="6">
        <f>I39*'Reference Data'!$B$8</f>
        <v>844.40700000000004</v>
      </c>
      <c r="J40" s="6">
        <f>J39*'Reference Data'!$B$8</f>
        <v>994.97700000000009</v>
      </c>
      <c r="K40" s="6">
        <f>K39*'Reference Data'!$B$8</f>
        <v>1123.4970000000001</v>
      </c>
      <c r="L40" s="6">
        <f>L39*'Reference Data'!$B$8</f>
        <v>1250.337</v>
      </c>
      <c r="M40" s="6">
        <f>M39*'Reference Data'!$B$8</f>
        <v>1370.2470000000001</v>
      </c>
      <c r="N40" s="6">
        <f>N39*'Reference Data'!$B$8</f>
        <v>1492.2570000000001</v>
      </c>
      <c r="O40" s="6">
        <f>O39*'Reference Data'!$B$8</f>
        <v>1618.6769999999999</v>
      </c>
      <c r="P40" s="6">
        <f>P39*'Reference Data'!$B$8</f>
        <v>1715.9070000000002</v>
      </c>
      <c r="Q40" s="6">
        <f>Q39*'Reference Data'!$B$8</f>
        <v>1819.2270000000001</v>
      </c>
      <c r="R40" s="6">
        <f>R39*'Reference Data'!$B$8</f>
        <v>1971.4770000000001</v>
      </c>
      <c r="S40" s="6">
        <f>S39*'Reference Data'!$B$8</f>
        <v>2157.9569999999999</v>
      </c>
      <c r="T40" s="6">
        <f>T39*'Reference Data'!$B$8</f>
        <v>2320.0770000000002</v>
      </c>
      <c r="U40" s="6">
        <f>U39*'Reference Data'!$B$8</f>
        <v>2511.1770000000001</v>
      </c>
      <c r="V40" s="6">
        <f>V39*'Reference Data'!$B$8</f>
        <v>2698.9169999999999</v>
      </c>
      <c r="W40" s="6">
        <f>W39*'Reference Data'!$B$8</f>
        <v>2858.7270000000003</v>
      </c>
      <c r="X40" s="6">
        <f>X39*'Reference Data'!$B$8</f>
        <v>3016.857</v>
      </c>
      <c r="Y40" s="6">
        <f>Y39*'Reference Data'!$B$8</f>
        <v>3165.9570000000003</v>
      </c>
      <c r="Z40" s="6">
        <f>Z39*'Reference Data'!$B$8</f>
        <v>3317.7869999999998</v>
      </c>
      <c r="AA40" s="6">
        <f>AA39*'Reference Data'!$B$8</f>
        <v>3475.2869999999998</v>
      </c>
      <c r="AB40" s="6">
        <f>AB39*'Reference Data'!$B$8</f>
        <v>3596.2470000000003</v>
      </c>
      <c r="AC40" s="6">
        <f>AC39*'Reference Data'!$B$8</f>
        <v>3750.5970000000002</v>
      </c>
      <c r="AD40" s="6">
        <f>AD39*'Reference Data'!$B$8</f>
        <v>3957.2369999999996</v>
      </c>
      <c r="AE40" s="6">
        <f>AE39*'Reference Data'!$B$8</f>
        <v>4210.2869999999994</v>
      </c>
      <c r="AF40" s="6">
        <f>AF39*'Reference Data'!$B$8</f>
        <v>4429.9470000000001</v>
      </c>
      <c r="AG40" s="6">
        <f>AG39*'Reference Data'!$B$8</f>
        <v>4689.0869999999995</v>
      </c>
      <c r="AH40" s="6">
        <f>AH39*'Reference Data'!$B$8</f>
        <v>4943.817</v>
      </c>
      <c r="AI40" s="6">
        <f>AI39*'Reference Data'!$B$8</f>
        <v>5160.3270000000002</v>
      </c>
      <c r="AJ40" s="6">
        <f>AJ39*'Reference Data'!$B$8</f>
        <v>5374.527</v>
      </c>
      <c r="AK40" s="6">
        <f>AK39*'Reference Data'!$B$8</f>
        <v>5576.9670000000006</v>
      </c>
      <c r="AL40" s="6">
        <f>AL39*'Reference Data'!$B$8</f>
        <v>5782.9769999999999</v>
      </c>
      <c r="AM40" s="6">
        <f>AM39*'Reference Data'!$B$8</f>
        <v>5996.5470000000005</v>
      </c>
      <c r="AN40" s="6">
        <f>AN39*'Reference Data'!$B$8</f>
        <v>6160.1369999999997</v>
      </c>
    </row>
    <row r="41" spans="2:40">
      <c r="B41" t="s">
        <v>31</v>
      </c>
      <c r="C41" s="5">
        <f>C40/(5*60)</f>
        <v>0.21</v>
      </c>
      <c r="D41" s="5">
        <f t="shared" ref="D41" si="2">D40/(5*60)</f>
        <v>0.41996999999999995</v>
      </c>
      <c r="E41" s="5">
        <f>E40/(5*60)</f>
        <v>0.96249000000000007</v>
      </c>
      <c r="F41" s="5">
        <f t="shared" ref="F41:AN41" si="3">F40/(5*60)</f>
        <v>1.37059</v>
      </c>
      <c r="G41" s="5">
        <f t="shared" si="3"/>
        <v>1.8696900000000001</v>
      </c>
      <c r="H41" s="5">
        <f t="shared" si="3"/>
        <v>2.30369</v>
      </c>
      <c r="I41" s="5">
        <f t="shared" si="3"/>
        <v>2.8146900000000001</v>
      </c>
      <c r="J41" s="5">
        <f t="shared" si="3"/>
        <v>3.3165900000000001</v>
      </c>
      <c r="K41" s="5">
        <f t="shared" si="3"/>
        <v>3.74499</v>
      </c>
      <c r="L41" s="5">
        <f t="shared" si="3"/>
        <v>4.1677900000000001</v>
      </c>
      <c r="M41" s="5">
        <f t="shared" si="3"/>
        <v>4.5674900000000003</v>
      </c>
      <c r="N41" s="5">
        <f t="shared" si="3"/>
        <v>4.9741900000000001</v>
      </c>
      <c r="O41" s="5">
        <f t="shared" si="3"/>
        <v>5.3955899999999994</v>
      </c>
      <c r="P41" s="5">
        <f t="shared" si="3"/>
        <v>5.7196900000000008</v>
      </c>
      <c r="Q41" s="5">
        <f t="shared" si="3"/>
        <v>6.0640900000000002</v>
      </c>
      <c r="R41" s="5">
        <f t="shared" si="3"/>
        <v>6.5715900000000005</v>
      </c>
      <c r="S41" s="5">
        <f t="shared" si="3"/>
        <v>7.1931899999999995</v>
      </c>
      <c r="T41" s="5">
        <f t="shared" si="3"/>
        <v>7.7335900000000004</v>
      </c>
      <c r="U41" s="5">
        <f t="shared" si="3"/>
        <v>8.37059</v>
      </c>
      <c r="V41" s="5">
        <f t="shared" si="3"/>
        <v>8.9963899999999999</v>
      </c>
      <c r="W41" s="5">
        <f t="shared" si="3"/>
        <v>9.5290900000000018</v>
      </c>
      <c r="X41" s="5">
        <f t="shared" si="3"/>
        <v>10.056189999999999</v>
      </c>
      <c r="Y41" s="5">
        <f t="shared" si="3"/>
        <v>10.553190000000001</v>
      </c>
      <c r="Z41" s="5">
        <f t="shared" si="3"/>
        <v>11.059289999999999</v>
      </c>
      <c r="AA41" s="5">
        <f t="shared" si="3"/>
        <v>11.584289999999999</v>
      </c>
      <c r="AB41" s="5">
        <f t="shared" si="3"/>
        <v>11.987490000000001</v>
      </c>
      <c r="AC41" s="5">
        <f t="shared" si="3"/>
        <v>12.501990000000001</v>
      </c>
      <c r="AD41" s="5">
        <f t="shared" si="3"/>
        <v>13.190789999999998</v>
      </c>
      <c r="AE41" s="5">
        <f t="shared" si="3"/>
        <v>14.034289999999999</v>
      </c>
      <c r="AF41" s="5">
        <f t="shared" si="3"/>
        <v>14.766490000000001</v>
      </c>
      <c r="AG41" s="5">
        <f t="shared" si="3"/>
        <v>15.630289999999999</v>
      </c>
      <c r="AH41" s="5">
        <f t="shared" si="3"/>
        <v>16.479389999999999</v>
      </c>
      <c r="AI41" s="5">
        <f t="shared" si="3"/>
        <v>17.201090000000001</v>
      </c>
      <c r="AJ41" s="5">
        <f t="shared" si="3"/>
        <v>17.915089999999999</v>
      </c>
      <c r="AK41" s="5">
        <f t="shared" si="3"/>
        <v>18.58989</v>
      </c>
      <c r="AL41" s="5">
        <f t="shared" si="3"/>
        <v>19.276589999999999</v>
      </c>
      <c r="AM41" s="5">
        <f t="shared" si="3"/>
        <v>19.988490000000002</v>
      </c>
      <c r="AN41" s="5">
        <f t="shared" si="3"/>
        <v>20.53379</v>
      </c>
    </row>
    <row r="42" spans="2:40">
      <c r="B42" t="s">
        <v>32</v>
      </c>
      <c r="C42" s="5">
        <f t="shared" ref="C42:D42" si="4">C38/(30*24*60*60)</f>
        <v>8.1018518518518514E-3</v>
      </c>
      <c r="D42" s="5">
        <f t="shared" si="4"/>
        <v>1.6202546296296295E-2</v>
      </c>
      <c r="E42" s="5">
        <f>E38/(30*24*60*60)</f>
        <v>3.7133101851851855E-2</v>
      </c>
      <c r="F42" s="5">
        <f t="shared" ref="F42:AN42" si="5">F38/(30*24*60*60)</f>
        <v>5.2877700617283953E-2</v>
      </c>
      <c r="G42" s="5">
        <f t="shared" si="5"/>
        <v>7.2133101851851858E-2</v>
      </c>
      <c r="H42" s="5">
        <f t="shared" si="5"/>
        <v>8.8876929012345673E-2</v>
      </c>
      <c r="I42" s="5">
        <f t="shared" si="5"/>
        <v>0.10859143518518519</v>
      </c>
      <c r="J42" s="5">
        <f t="shared" si="5"/>
        <v>0.12795486111111112</v>
      </c>
      <c r="K42" s="5">
        <f t="shared" si="5"/>
        <v>0.14448263888888888</v>
      </c>
      <c r="L42" s="5">
        <f t="shared" si="5"/>
        <v>0.16079436728395061</v>
      </c>
      <c r="M42" s="5">
        <f t="shared" si="5"/>
        <v>0.17621489197530865</v>
      </c>
      <c r="N42" s="5">
        <f t="shared" si="5"/>
        <v>0.19190547839506172</v>
      </c>
      <c r="O42" s="5">
        <f t="shared" si="5"/>
        <v>0.20816319444444445</v>
      </c>
      <c r="P42" s="5">
        <f t="shared" si="5"/>
        <v>0.22066705246913582</v>
      </c>
      <c r="Q42" s="5">
        <f t="shared" si="5"/>
        <v>0.23395408950617283</v>
      </c>
      <c r="R42" s="5">
        <f t="shared" si="5"/>
        <v>0.25353356481481482</v>
      </c>
      <c r="S42" s="5">
        <f t="shared" si="5"/>
        <v>0.27751504629629631</v>
      </c>
      <c r="T42" s="5">
        <f t="shared" si="5"/>
        <v>0.29836381172839505</v>
      </c>
      <c r="U42" s="5">
        <f t="shared" si="5"/>
        <v>0.32293942901234568</v>
      </c>
      <c r="V42" s="5">
        <f t="shared" si="5"/>
        <v>0.34708294753086422</v>
      </c>
      <c r="W42" s="5">
        <f t="shared" si="5"/>
        <v>0.36763464506172838</v>
      </c>
      <c r="X42" s="5">
        <f t="shared" si="5"/>
        <v>0.38797029320987653</v>
      </c>
      <c r="Y42" s="5">
        <f t="shared" si="5"/>
        <v>0.4071446759259259</v>
      </c>
      <c r="Z42" s="5">
        <f t="shared" si="5"/>
        <v>0.42667013888888888</v>
      </c>
      <c r="AA42" s="5">
        <f t="shared" si="5"/>
        <v>0.44692476851851853</v>
      </c>
      <c r="AB42" s="5">
        <f t="shared" si="5"/>
        <v>0.46248032407407408</v>
      </c>
      <c r="AC42" s="5">
        <f t="shared" si="5"/>
        <v>0.48232986111111109</v>
      </c>
      <c r="AD42" s="5">
        <f t="shared" si="5"/>
        <v>0.50890393518518517</v>
      </c>
      <c r="AE42" s="5">
        <f t="shared" si="5"/>
        <v>0.54144637345679014</v>
      </c>
      <c r="AF42" s="5">
        <f t="shared" si="5"/>
        <v>0.56969483024691359</v>
      </c>
      <c r="AG42" s="5">
        <f t="shared" si="5"/>
        <v>0.60302044753086415</v>
      </c>
      <c r="AH42" s="5">
        <f t="shared" si="5"/>
        <v>0.63577893518518513</v>
      </c>
      <c r="AI42" s="5">
        <f t="shared" si="5"/>
        <v>0.663622299382716</v>
      </c>
      <c r="AJ42" s="5">
        <f t="shared" si="5"/>
        <v>0.69116859567901234</v>
      </c>
      <c r="AK42" s="5">
        <f t="shared" si="5"/>
        <v>0.71720254629629632</v>
      </c>
      <c r="AL42" s="5">
        <f t="shared" si="5"/>
        <v>0.74369560185185191</v>
      </c>
      <c r="AM42" s="5">
        <f t="shared" si="5"/>
        <v>0.77116087962962965</v>
      </c>
      <c r="AN42" s="5">
        <f t="shared" si="5"/>
        <v>0.79219868827160489</v>
      </c>
    </row>
    <row r="44" spans="2:40">
      <c r="B44" t="s">
        <v>18</v>
      </c>
      <c r="C44" s="6">
        <f>ROUNDUP(C30*'Reference Data'!$B$4,0)</f>
        <v>3000</v>
      </c>
      <c r="D44" s="6">
        <f>ROUNDUP(D30*'Reference Data'!$B$4,0)</f>
        <v>6000</v>
      </c>
      <c r="E44" s="6">
        <f>ROUNDUP(E30*'Reference Data'!$B$4,0)</f>
        <v>41250</v>
      </c>
      <c r="F44" s="6">
        <f>ROUNDUP(F30*'Reference Data'!$B$4,0)</f>
        <v>58740</v>
      </c>
      <c r="G44" s="6">
        <f>ROUNDUP(G30*'Reference Data'!$B$4,0)</f>
        <v>80130</v>
      </c>
      <c r="H44" s="6">
        <f>ROUNDUP(H30*'Reference Data'!$B$4,0)</f>
        <v>98730</v>
      </c>
      <c r="I44" s="6">
        <f>ROUNDUP(I30*'Reference Data'!$B$4,0)</f>
        <v>120630</v>
      </c>
      <c r="J44" s="6">
        <f>ROUNDUP(J30*'Reference Data'!$B$4,0)</f>
        <v>142140</v>
      </c>
      <c r="K44" s="6">
        <f>ROUNDUP(K30*'Reference Data'!$B$4,0)</f>
        <v>160500</v>
      </c>
      <c r="L44" s="6">
        <f>ROUNDUP(L30*'Reference Data'!$B$4,0)</f>
        <v>178620</v>
      </c>
      <c r="M44" s="6">
        <f>ROUNDUP(M30*'Reference Data'!$B$4,0)</f>
        <v>195750</v>
      </c>
      <c r="N44" s="6">
        <f>ROUNDUP(N30*'Reference Data'!$B$4,0)</f>
        <v>213180</v>
      </c>
      <c r="O44" s="6">
        <f>ROUNDUP(O30*'Reference Data'!$B$4,0)</f>
        <v>231240</v>
      </c>
      <c r="P44" s="6">
        <f>ROUNDUP(P30*'Reference Data'!$B$4,0)</f>
        <v>245130</v>
      </c>
      <c r="Q44" s="6">
        <f>ROUNDUP(Q30*'Reference Data'!$B$4,0)</f>
        <v>259890</v>
      </c>
      <c r="R44" s="6">
        <f>ROUNDUP(R30*'Reference Data'!$B$4,0)</f>
        <v>281640</v>
      </c>
      <c r="S44" s="6">
        <f>ROUNDUP(S30*'Reference Data'!$B$4,0)</f>
        <v>308280</v>
      </c>
      <c r="T44" s="6">
        <f>ROUNDUP(T30*'Reference Data'!$B$4,0)</f>
        <v>331440</v>
      </c>
      <c r="U44" s="6">
        <f>ROUNDUP(U30*'Reference Data'!$B$4,0)</f>
        <v>358740</v>
      </c>
      <c r="V44" s="6">
        <f>ROUNDUP(V30*'Reference Data'!$B$4,0)</f>
        <v>385560</v>
      </c>
      <c r="W44" s="6">
        <f>ROUNDUP(W30*'Reference Data'!$B$4,0)</f>
        <v>408390</v>
      </c>
      <c r="X44" s="6">
        <f>ROUNDUP(X30*'Reference Data'!$B$4,0)</f>
        <v>430980</v>
      </c>
      <c r="Y44" s="6">
        <f>ROUNDUP(Y30*'Reference Data'!$B$4,0)</f>
        <v>452280</v>
      </c>
      <c r="Z44" s="6">
        <f>ROUNDUP(Z30*'Reference Data'!$B$4,0)</f>
        <v>473970</v>
      </c>
      <c r="AA44" s="6">
        <f>ROUNDUP(AA30*'Reference Data'!$B$4,0)</f>
        <v>496470</v>
      </c>
      <c r="AB44" s="6">
        <f>ROUNDUP(AB30*'Reference Data'!$B$4,0)</f>
        <v>513750</v>
      </c>
      <c r="AC44" s="6">
        <f>ROUNDUP(AC30*'Reference Data'!$B$4,0)</f>
        <v>535800</v>
      </c>
      <c r="AD44" s="6">
        <f>ROUNDUP(AD30*'Reference Data'!$B$4,0)</f>
        <v>565320</v>
      </c>
      <c r="AE44" s="6">
        <f>ROUNDUP(AE30*'Reference Data'!$B$4,0)</f>
        <v>601470</v>
      </c>
      <c r="AF44" s="6">
        <f>ROUNDUP(AF30*'Reference Data'!$B$4,0)</f>
        <v>632850</v>
      </c>
      <c r="AG44" s="6">
        <f>ROUNDUP(AG30*'Reference Data'!$B$4,0)</f>
        <v>669870</v>
      </c>
      <c r="AH44" s="6">
        <f>ROUNDUP(AH30*'Reference Data'!$B$4,0)</f>
        <v>706260</v>
      </c>
      <c r="AI44" s="6">
        <f>ROUNDUP(AI30*'Reference Data'!$B$4,0)</f>
        <v>737190</v>
      </c>
      <c r="AJ44" s="6">
        <f>ROUNDUP(AJ30*'Reference Data'!$B$4,0)</f>
        <v>767790</v>
      </c>
      <c r="AK44" s="6">
        <f>ROUNDUP(AK30*'Reference Data'!$B$4,0)</f>
        <v>796710</v>
      </c>
      <c r="AL44" s="6">
        <f>ROUNDUP(AL30*'Reference Data'!$B$4,0)</f>
        <v>826140</v>
      </c>
      <c r="AM44" s="6">
        <f>ROUNDUP(AM30*'Reference Data'!$B$4,0)</f>
        <v>856650</v>
      </c>
      <c r="AN44" s="6">
        <f>ROUNDUP(AN30*'Reference Data'!$B$4,0)</f>
        <v>880020</v>
      </c>
    </row>
    <row r="45" spans="2:40">
      <c r="B45" t="s">
        <v>34</v>
      </c>
      <c r="C45" s="6">
        <f>C44*'Reference Data'!$B$7</f>
        <v>180</v>
      </c>
      <c r="D45" s="6">
        <f>D44*'Reference Data'!$B$7</f>
        <v>360</v>
      </c>
      <c r="E45" s="6">
        <f>E44*'Reference Data'!$B$7</f>
        <v>2475</v>
      </c>
      <c r="F45" s="6">
        <f>F44*'Reference Data'!$B$7</f>
        <v>3524.4</v>
      </c>
      <c r="G45" s="6">
        <f>G44*'Reference Data'!$B$7</f>
        <v>4807.8</v>
      </c>
      <c r="H45" s="6">
        <f>H44*'Reference Data'!$B$7</f>
        <v>5923.8</v>
      </c>
      <c r="I45" s="6">
        <f>I44*'Reference Data'!$B$7</f>
        <v>7237.8</v>
      </c>
      <c r="J45" s="6">
        <f>J44*'Reference Data'!$B$7</f>
        <v>8528.4</v>
      </c>
      <c r="K45" s="6">
        <f>K44*'Reference Data'!$B$7</f>
        <v>9630</v>
      </c>
      <c r="L45" s="6">
        <f>L44*'Reference Data'!$B$7</f>
        <v>10717.199999999999</v>
      </c>
      <c r="M45" s="6">
        <f>M44*'Reference Data'!$B$7</f>
        <v>11745</v>
      </c>
      <c r="N45" s="6">
        <f>N44*'Reference Data'!$B$7</f>
        <v>12790.8</v>
      </c>
      <c r="O45" s="6">
        <f>O44*'Reference Data'!$B$7</f>
        <v>13874.4</v>
      </c>
      <c r="P45" s="6">
        <f>P44*'Reference Data'!$B$7</f>
        <v>14707.8</v>
      </c>
      <c r="Q45" s="6">
        <f>Q44*'Reference Data'!$B$7</f>
        <v>15593.4</v>
      </c>
      <c r="R45" s="6">
        <f>R44*'Reference Data'!$B$7</f>
        <v>16898.399999999998</v>
      </c>
      <c r="S45" s="6">
        <f>S44*'Reference Data'!$B$7</f>
        <v>18496.8</v>
      </c>
      <c r="T45" s="6">
        <f>T44*'Reference Data'!$B$7</f>
        <v>19886.399999999998</v>
      </c>
      <c r="U45" s="6">
        <f>U44*'Reference Data'!$B$7</f>
        <v>21524.399999999998</v>
      </c>
      <c r="V45" s="6">
        <f>V44*'Reference Data'!$B$7</f>
        <v>23133.599999999999</v>
      </c>
      <c r="W45" s="6">
        <f>W44*'Reference Data'!$B$7</f>
        <v>24503.399999999998</v>
      </c>
      <c r="X45" s="6">
        <f>X44*'Reference Data'!$B$7</f>
        <v>25858.799999999999</v>
      </c>
      <c r="Y45" s="6">
        <f>Y44*'Reference Data'!$B$7</f>
        <v>27136.799999999999</v>
      </c>
      <c r="Z45" s="6">
        <f>Z44*'Reference Data'!$B$7</f>
        <v>28438.2</v>
      </c>
      <c r="AA45" s="6">
        <f>AA44*'Reference Data'!$B$7</f>
        <v>29788.199999999997</v>
      </c>
      <c r="AB45" s="6">
        <f>AB44*'Reference Data'!$B$7</f>
        <v>30825</v>
      </c>
      <c r="AC45" s="6">
        <f>AC44*'Reference Data'!$B$7</f>
        <v>32148</v>
      </c>
      <c r="AD45" s="6">
        <f>AD44*'Reference Data'!$B$7</f>
        <v>33919.199999999997</v>
      </c>
      <c r="AE45" s="6">
        <f>AE44*'Reference Data'!$B$7</f>
        <v>36088.199999999997</v>
      </c>
      <c r="AF45" s="6">
        <f>AF44*'Reference Data'!$B$7</f>
        <v>37971</v>
      </c>
      <c r="AG45" s="6">
        <f>AG44*'Reference Data'!$B$7</f>
        <v>40192.199999999997</v>
      </c>
      <c r="AH45" s="6">
        <f>AH44*'Reference Data'!$B$7</f>
        <v>42375.6</v>
      </c>
      <c r="AI45" s="6">
        <f>AI44*'Reference Data'!$B$7</f>
        <v>44231.4</v>
      </c>
      <c r="AJ45" s="6">
        <f>AJ44*'Reference Data'!$B$7</f>
        <v>46067.4</v>
      </c>
      <c r="AK45" s="6">
        <f>AK44*'Reference Data'!$B$7</f>
        <v>47802.6</v>
      </c>
      <c r="AL45" s="6">
        <f>AL44*'Reference Data'!$B$7</f>
        <v>49568.4</v>
      </c>
      <c r="AM45" s="6">
        <f>AM44*'Reference Data'!$B$7</f>
        <v>51399</v>
      </c>
      <c r="AN45" s="6">
        <f>AN44*'Reference Data'!$B$7</f>
        <v>52801.2</v>
      </c>
    </row>
    <row r="46" spans="2:40">
      <c r="B46" t="s">
        <v>35</v>
      </c>
      <c r="C46" s="6">
        <f>C45*'Reference Data'!$B$8</f>
        <v>9</v>
      </c>
      <c r="D46" s="6">
        <f>D45*'Reference Data'!$B$8</f>
        <v>18</v>
      </c>
      <c r="E46" s="6">
        <f>E45*'Reference Data'!$B$8</f>
        <v>123.75</v>
      </c>
      <c r="F46" s="6">
        <f>F45*'Reference Data'!$B$8</f>
        <v>176.22000000000003</v>
      </c>
      <c r="G46" s="6">
        <f>G45*'Reference Data'!$B$8</f>
        <v>240.39000000000001</v>
      </c>
      <c r="H46" s="6">
        <f>H45*'Reference Data'!$B$8</f>
        <v>296.19</v>
      </c>
      <c r="I46" s="6">
        <f>I45*'Reference Data'!$B$8</f>
        <v>361.89000000000004</v>
      </c>
      <c r="J46" s="6">
        <f>J45*'Reference Data'!$B$8</f>
        <v>426.42</v>
      </c>
      <c r="K46" s="6">
        <f>K45*'Reference Data'!$B$8</f>
        <v>481.5</v>
      </c>
      <c r="L46" s="6">
        <f>L45*'Reference Data'!$B$8</f>
        <v>535.86</v>
      </c>
      <c r="M46" s="6">
        <f>M45*'Reference Data'!$B$8</f>
        <v>587.25</v>
      </c>
      <c r="N46" s="6">
        <f>N45*'Reference Data'!$B$8</f>
        <v>639.54</v>
      </c>
      <c r="O46" s="6">
        <f>O45*'Reference Data'!$B$8</f>
        <v>693.72</v>
      </c>
      <c r="P46" s="6">
        <f>P45*'Reference Data'!$B$8</f>
        <v>735.39</v>
      </c>
      <c r="Q46" s="6">
        <f>Q45*'Reference Data'!$B$8</f>
        <v>779.67000000000007</v>
      </c>
      <c r="R46" s="6">
        <f>R45*'Reference Data'!$B$8</f>
        <v>844.92</v>
      </c>
      <c r="S46" s="6">
        <f>S45*'Reference Data'!$B$8</f>
        <v>924.84</v>
      </c>
      <c r="T46" s="6">
        <f>T45*'Reference Data'!$B$8</f>
        <v>994.31999999999994</v>
      </c>
      <c r="U46" s="6">
        <f>U45*'Reference Data'!$B$8</f>
        <v>1076.22</v>
      </c>
      <c r="V46" s="6">
        <f>V45*'Reference Data'!$B$8</f>
        <v>1156.68</v>
      </c>
      <c r="W46" s="6">
        <f>W45*'Reference Data'!$B$8</f>
        <v>1225.1699999999998</v>
      </c>
      <c r="X46" s="6">
        <f>X45*'Reference Data'!$B$8</f>
        <v>1292.94</v>
      </c>
      <c r="Y46" s="6">
        <f>Y45*'Reference Data'!$B$8</f>
        <v>1356.8400000000001</v>
      </c>
      <c r="Z46" s="6">
        <f>Z45*'Reference Data'!$B$8</f>
        <v>1421.91</v>
      </c>
      <c r="AA46" s="6">
        <f>AA45*'Reference Data'!$B$8</f>
        <v>1489.4099999999999</v>
      </c>
      <c r="AB46" s="6">
        <f>AB45*'Reference Data'!$B$8</f>
        <v>1541.25</v>
      </c>
      <c r="AC46" s="6">
        <f>AC45*'Reference Data'!$B$8</f>
        <v>1607.4</v>
      </c>
      <c r="AD46" s="6">
        <f>AD45*'Reference Data'!$B$8</f>
        <v>1695.96</v>
      </c>
      <c r="AE46" s="6">
        <f>AE45*'Reference Data'!$B$8</f>
        <v>1804.4099999999999</v>
      </c>
      <c r="AF46" s="6">
        <f>AF45*'Reference Data'!$B$8</f>
        <v>1898.5500000000002</v>
      </c>
      <c r="AG46" s="6">
        <f>AG45*'Reference Data'!$B$8</f>
        <v>2009.61</v>
      </c>
      <c r="AH46" s="6">
        <f>AH45*'Reference Data'!$B$8</f>
        <v>2118.7800000000002</v>
      </c>
      <c r="AI46" s="6">
        <f>AI45*'Reference Data'!$B$8</f>
        <v>2211.5700000000002</v>
      </c>
      <c r="AJ46" s="6">
        <f>AJ45*'Reference Data'!$B$8</f>
        <v>2303.3700000000003</v>
      </c>
      <c r="AK46" s="6">
        <f>AK45*'Reference Data'!$B$8</f>
        <v>2390.13</v>
      </c>
      <c r="AL46" s="6">
        <f>AL45*'Reference Data'!$B$8</f>
        <v>2478.42</v>
      </c>
      <c r="AM46" s="6">
        <f>AM45*'Reference Data'!$B$8</f>
        <v>2569.9500000000003</v>
      </c>
      <c r="AN46" s="6">
        <f>AN45*'Reference Data'!$B$8</f>
        <v>2640.06</v>
      </c>
    </row>
    <row r="47" spans="2:40">
      <c r="B47" t="s">
        <v>36</v>
      </c>
      <c r="C47" s="5">
        <f t="shared" ref="C47:D47" si="6">C46/(60*5)</f>
        <v>0.03</v>
      </c>
      <c r="D47" s="5">
        <f t="shared" si="6"/>
        <v>0.06</v>
      </c>
      <c r="E47" s="5">
        <f>E46/(60*5)</f>
        <v>0.41249999999999998</v>
      </c>
      <c r="F47" s="5">
        <f t="shared" ref="F47:AN47" si="7">F46/(60*5)</f>
        <v>0.58740000000000014</v>
      </c>
      <c r="G47" s="5">
        <f t="shared" si="7"/>
        <v>0.80130000000000001</v>
      </c>
      <c r="H47" s="5">
        <f t="shared" si="7"/>
        <v>0.98729999999999996</v>
      </c>
      <c r="I47" s="5">
        <f t="shared" si="7"/>
        <v>1.2063000000000001</v>
      </c>
      <c r="J47" s="5">
        <f t="shared" si="7"/>
        <v>1.4214</v>
      </c>
      <c r="K47" s="5">
        <f t="shared" si="7"/>
        <v>1.605</v>
      </c>
      <c r="L47" s="5">
        <f t="shared" si="7"/>
        <v>1.7862</v>
      </c>
      <c r="M47" s="5">
        <f t="shared" si="7"/>
        <v>1.9575</v>
      </c>
      <c r="N47" s="5">
        <f t="shared" si="7"/>
        <v>2.1317999999999997</v>
      </c>
      <c r="O47" s="5">
        <f t="shared" si="7"/>
        <v>2.3124000000000002</v>
      </c>
      <c r="P47" s="5">
        <f t="shared" si="7"/>
        <v>2.4512999999999998</v>
      </c>
      <c r="Q47" s="5">
        <f t="shared" si="7"/>
        <v>2.5989000000000004</v>
      </c>
      <c r="R47" s="5">
        <f t="shared" si="7"/>
        <v>2.8163999999999998</v>
      </c>
      <c r="S47" s="5">
        <f t="shared" si="7"/>
        <v>3.0828000000000002</v>
      </c>
      <c r="T47" s="5">
        <f t="shared" si="7"/>
        <v>3.3143999999999996</v>
      </c>
      <c r="U47" s="5">
        <f t="shared" si="7"/>
        <v>3.5874000000000001</v>
      </c>
      <c r="V47" s="5">
        <f t="shared" si="7"/>
        <v>3.8556000000000004</v>
      </c>
      <c r="W47" s="5">
        <f t="shared" si="7"/>
        <v>4.0838999999999999</v>
      </c>
      <c r="X47" s="5">
        <f t="shared" si="7"/>
        <v>4.3098000000000001</v>
      </c>
      <c r="Y47" s="5">
        <f t="shared" si="7"/>
        <v>4.5228000000000002</v>
      </c>
      <c r="Z47" s="5">
        <f t="shared" si="7"/>
        <v>4.7397</v>
      </c>
      <c r="AA47" s="5">
        <f t="shared" si="7"/>
        <v>4.9646999999999997</v>
      </c>
      <c r="AB47" s="5">
        <f t="shared" si="7"/>
        <v>5.1375000000000002</v>
      </c>
      <c r="AC47" s="5">
        <f t="shared" si="7"/>
        <v>5.3580000000000005</v>
      </c>
      <c r="AD47" s="5">
        <f t="shared" si="7"/>
        <v>5.6532</v>
      </c>
      <c r="AE47" s="5">
        <f t="shared" si="7"/>
        <v>6.0146999999999995</v>
      </c>
      <c r="AF47" s="5">
        <f t="shared" si="7"/>
        <v>6.3285000000000009</v>
      </c>
      <c r="AG47" s="5">
        <f t="shared" si="7"/>
        <v>6.6986999999999997</v>
      </c>
      <c r="AH47" s="5">
        <f t="shared" si="7"/>
        <v>7.0626000000000007</v>
      </c>
      <c r="AI47" s="5">
        <f t="shared" si="7"/>
        <v>7.3719000000000001</v>
      </c>
      <c r="AJ47" s="5">
        <f t="shared" si="7"/>
        <v>7.6779000000000011</v>
      </c>
      <c r="AK47" s="5">
        <f t="shared" si="7"/>
        <v>7.9671000000000003</v>
      </c>
      <c r="AL47" s="5">
        <f t="shared" si="7"/>
        <v>8.2614000000000001</v>
      </c>
      <c r="AM47" s="5">
        <f t="shared" si="7"/>
        <v>8.5665000000000013</v>
      </c>
      <c r="AN47" s="5">
        <f t="shared" si="7"/>
        <v>8.8002000000000002</v>
      </c>
    </row>
    <row r="48" spans="2:40">
      <c r="B48" t="s">
        <v>37</v>
      </c>
      <c r="C48" s="18">
        <f t="shared" ref="C48:D48" si="8">C44/(30*24*60*60)</f>
        <v>1.1574074074074073E-3</v>
      </c>
      <c r="D48" s="18">
        <f t="shared" si="8"/>
        <v>2.3148148148148147E-3</v>
      </c>
      <c r="E48" s="5">
        <f>E44/(30*24*60*60)</f>
        <v>1.5914351851851853E-2</v>
      </c>
      <c r="F48" s="5">
        <f t="shared" ref="F48:AN48" si="9">F44/(30*24*60*60)</f>
        <v>2.2662037037037036E-2</v>
      </c>
      <c r="G48" s="5">
        <f t="shared" si="9"/>
        <v>3.0914351851851853E-2</v>
      </c>
      <c r="H48" s="5">
        <f t="shared" si="9"/>
        <v>3.8090277777777778E-2</v>
      </c>
      <c r="I48" s="5">
        <f t="shared" si="9"/>
        <v>4.6539351851851853E-2</v>
      </c>
      <c r="J48" s="5">
        <f t="shared" si="9"/>
        <v>5.4837962962962963E-2</v>
      </c>
      <c r="K48" s="5">
        <f t="shared" si="9"/>
        <v>6.1921296296296294E-2</v>
      </c>
      <c r="L48" s="5">
        <f t="shared" si="9"/>
        <v>6.8912037037037036E-2</v>
      </c>
      <c r="M48" s="5">
        <f t="shared" si="9"/>
        <v>7.5520833333333329E-2</v>
      </c>
      <c r="N48" s="5">
        <f t="shared" si="9"/>
        <v>8.2245370370370371E-2</v>
      </c>
      <c r="O48" s="5">
        <f t="shared" si="9"/>
        <v>8.9212962962962966E-2</v>
      </c>
      <c r="P48" s="5">
        <f t="shared" si="9"/>
        <v>9.4571759259259258E-2</v>
      </c>
      <c r="Q48" s="5">
        <f t="shared" si="9"/>
        <v>0.1002662037037037</v>
      </c>
      <c r="R48" s="5">
        <f t="shared" si="9"/>
        <v>0.10865740740740741</v>
      </c>
      <c r="S48" s="5">
        <f t="shared" si="9"/>
        <v>0.11893518518518519</v>
      </c>
      <c r="T48" s="5">
        <f t="shared" si="9"/>
        <v>0.12787037037037038</v>
      </c>
      <c r="U48" s="5">
        <f t="shared" si="9"/>
        <v>0.13840277777777779</v>
      </c>
      <c r="V48" s="5">
        <f t="shared" si="9"/>
        <v>0.14874999999999999</v>
      </c>
      <c r="W48" s="5">
        <f t="shared" si="9"/>
        <v>0.15755787037037036</v>
      </c>
      <c r="X48" s="5">
        <f t="shared" si="9"/>
        <v>0.16627314814814814</v>
      </c>
      <c r="Y48" s="5">
        <f t="shared" si="9"/>
        <v>0.17449074074074075</v>
      </c>
      <c r="Z48" s="5">
        <f t="shared" si="9"/>
        <v>0.18285879629629628</v>
      </c>
      <c r="AA48" s="5">
        <f t="shared" si="9"/>
        <v>0.19153935185185186</v>
      </c>
      <c r="AB48" s="5">
        <f t="shared" si="9"/>
        <v>0.19820601851851852</v>
      </c>
      <c r="AC48" s="5">
        <f t="shared" si="9"/>
        <v>0.20671296296296296</v>
      </c>
      <c r="AD48" s="5">
        <f t="shared" si="9"/>
        <v>0.21810185185185185</v>
      </c>
      <c r="AE48" s="5">
        <f t="shared" si="9"/>
        <v>0.23204861111111111</v>
      </c>
      <c r="AF48" s="5">
        <f t="shared" si="9"/>
        <v>0.2441550925925926</v>
      </c>
      <c r="AG48" s="5">
        <f t="shared" si="9"/>
        <v>0.25843749999999999</v>
      </c>
      <c r="AH48" s="5">
        <f t="shared" si="9"/>
        <v>0.27247685185185183</v>
      </c>
      <c r="AI48" s="5">
        <f t="shared" si="9"/>
        <v>0.28440972222222222</v>
      </c>
      <c r="AJ48" s="5">
        <f t="shared" si="9"/>
        <v>0.29621527777777779</v>
      </c>
      <c r="AK48" s="5">
        <f t="shared" si="9"/>
        <v>0.30737268518518518</v>
      </c>
      <c r="AL48" s="5">
        <f t="shared" si="9"/>
        <v>0.31872685185185184</v>
      </c>
      <c r="AM48" s="5">
        <f t="shared" si="9"/>
        <v>0.33049768518518519</v>
      </c>
      <c r="AN48" s="5">
        <f t="shared" si="9"/>
        <v>0.33951388888888889</v>
      </c>
    </row>
    <row r="50" spans="2:40">
      <c r="B50" t="s">
        <v>17</v>
      </c>
      <c r="C50" s="6">
        <f>ROUNDUP(C30*'Reference Data'!$B$5,0)</f>
        <v>2165984</v>
      </c>
      <c r="D50" s="6">
        <f>ROUNDUP(D30*'Reference Data'!$B$5,0)</f>
        <v>4331967</v>
      </c>
      <c r="E50" s="6">
        <f>ROUNDUP(E30*'Reference Data'!$B$5,0)</f>
        <v>29784817</v>
      </c>
      <c r="F50" s="6">
        <f>ROUNDUP(F30*'Reference Data'!$B$5,0)</f>
        <v>42413763</v>
      </c>
      <c r="G50" s="6">
        <f>ROUNDUP(G30*'Reference Data'!$B$5,0)</f>
        <v>57858769</v>
      </c>
      <c r="H50" s="6">
        <f>ROUNDUP(H30*'Reference Data'!$B$5,0)</f>
        <v>71289209</v>
      </c>
      <c r="I50" s="6">
        <f>ROUNDUP(I30*'Reference Data'!$B$5,0)</f>
        <v>87102469</v>
      </c>
      <c r="J50" s="6">
        <f>ROUNDUP(J30*'Reference Data'!$B$5,0)</f>
        <v>102634123</v>
      </c>
      <c r="K50" s="6">
        <f>ROUNDUP(K30*'Reference Data'!$B$5,0)</f>
        <v>115891267</v>
      </c>
      <c r="L50" s="6">
        <f>ROUNDUP(L30*'Reference Data'!$B$5,0)</f>
        <v>128975115</v>
      </c>
      <c r="M50" s="6">
        <f>ROUNDUP(M30*'Reference Data'!$B$5,0)</f>
        <v>141344117</v>
      </c>
      <c r="N50" s="6">
        <f>ROUNDUP(N30*'Reference Data'!$B$5,0)</f>
        <v>153929739</v>
      </c>
      <c r="O50" s="6">
        <f>ROUNDUP(O30*'Reference Data'!$B$5,0)</f>
        <v>166970263</v>
      </c>
      <c r="P50" s="6">
        <f>ROUNDUP(P30*'Reference Data'!$B$5,0)</f>
        <v>176999769</v>
      </c>
      <c r="Q50" s="6">
        <f>ROUNDUP(Q30*'Reference Data'!$B$5,0)</f>
        <v>187657473</v>
      </c>
      <c r="R50" s="6">
        <f>ROUNDUP(R30*'Reference Data'!$B$5,0)</f>
        <v>203362423</v>
      </c>
      <c r="S50" s="6">
        <f>ROUNDUP(S30*'Reference Data'!$B$5,0)</f>
        <v>222598279</v>
      </c>
      <c r="T50" s="6">
        <f>ROUNDUP(T30*'Reference Data'!$B$5,0)</f>
        <v>239321343</v>
      </c>
      <c r="U50" s="6">
        <f>ROUNDUP(U30*'Reference Data'!$B$5,0)</f>
        <v>259033763</v>
      </c>
      <c r="V50" s="6">
        <f>ROUNDUP(V30*'Reference Data'!$B$5,0)</f>
        <v>278399591</v>
      </c>
      <c r="W50" s="6">
        <f>ROUNDUP(W30*'Reference Data'!$B$5,0)</f>
        <v>294884373</v>
      </c>
      <c r="X50" s="6">
        <f>ROUNDUP(X30*'Reference Data'!$B$5,0)</f>
        <v>311195859</v>
      </c>
      <c r="Y50" s="6">
        <f>ROUNDUP(Y30*'Reference Data'!$B$5,0)</f>
        <v>326575879</v>
      </c>
      <c r="Z50" s="6">
        <f>ROUNDUP(Z30*'Reference Data'!$B$5,0)</f>
        <v>342237505</v>
      </c>
      <c r="AA50" s="6">
        <f>ROUNDUP(AA30*'Reference Data'!$B$5,0)</f>
        <v>358484005</v>
      </c>
      <c r="AB50" s="6">
        <f>ROUNDUP(AB30*'Reference Data'!$B$5,0)</f>
        <v>370961317</v>
      </c>
      <c r="AC50" s="6">
        <f>ROUNDUP(AC30*'Reference Data'!$B$5,0)</f>
        <v>386882887</v>
      </c>
      <c r="AD50" s="6">
        <f>ROUNDUP(AD30*'Reference Data'!$B$5,0)</f>
        <v>408198295</v>
      </c>
      <c r="AE50" s="6">
        <f>ROUNDUP(AE30*'Reference Data'!$B$5,0)</f>
        <v>434301005</v>
      </c>
      <c r="AF50" s="6">
        <f>ROUNDUP(AF30*'Reference Data'!$B$5,0)</f>
        <v>456959457</v>
      </c>
      <c r="AG50" s="6">
        <f>ROUNDUP(AG30*'Reference Data'!$B$5,0)</f>
        <v>483690365</v>
      </c>
      <c r="AH50" s="6">
        <f>ROUNDUP(AH30*'Reference Data'!$B$5,0)</f>
        <v>509966371</v>
      </c>
      <c r="AI50" s="6">
        <f>ROUNDUP(AI30*'Reference Data'!$B$5,0)</f>
        <v>532299893</v>
      </c>
      <c r="AJ50" s="6">
        <f>ROUNDUP(AJ30*'Reference Data'!$B$5,0)</f>
        <v>554395133</v>
      </c>
      <c r="AK50" s="6">
        <f>ROUNDUP(AK30*'Reference Data'!$B$5,0)</f>
        <v>575277301</v>
      </c>
      <c r="AL50" s="6">
        <f>ROUNDUP(AL30*'Reference Data'!$B$5,0)</f>
        <v>596527723</v>
      </c>
      <c r="AM50" s="6">
        <f>ROUNDUP(AM30*'Reference Data'!$B$5,0)</f>
        <v>618557977</v>
      </c>
      <c r="AN50" s="6">
        <f>ROUNDUP(AN30*'Reference Data'!$B$5,0)</f>
        <v>635432675</v>
      </c>
    </row>
    <row r="51" spans="2:40">
      <c r="B51" t="s">
        <v>41</v>
      </c>
      <c r="C51" s="6">
        <f>C50*'Reference Data'!$B$9</f>
        <v>86639.360000000001</v>
      </c>
      <c r="D51" s="6">
        <f>D50*'Reference Data'!$B$9</f>
        <v>173278.68</v>
      </c>
      <c r="E51" s="6">
        <f>E50*'Reference Data'!$B$9</f>
        <v>1191392.68</v>
      </c>
      <c r="F51" s="6">
        <f>F50*'Reference Data'!$B$9</f>
        <v>1696550.52</v>
      </c>
      <c r="G51" s="6">
        <f>G50*'Reference Data'!$B$9</f>
        <v>2314350.7600000002</v>
      </c>
      <c r="H51" s="6">
        <f>H50*'Reference Data'!$B$9</f>
        <v>2851568.36</v>
      </c>
      <c r="I51" s="6">
        <f>I50*'Reference Data'!$B$9</f>
        <v>3484098.7600000002</v>
      </c>
      <c r="J51" s="6">
        <f>J50*'Reference Data'!$B$9</f>
        <v>4105364.92</v>
      </c>
      <c r="K51" s="6">
        <f>K50*'Reference Data'!$B$9</f>
        <v>4635650.68</v>
      </c>
      <c r="L51" s="6">
        <f>L50*'Reference Data'!$B$9</f>
        <v>5159004.6000000006</v>
      </c>
      <c r="M51" s="6">
        <f>M50*'Reference Data'!$B$9</f>
        <v>5653764.6799999997</v>
      </c>
      <c r="N51" s="6">
        <f>N50*'Reference Data'!$B$9</f>
        <v>6157189.5600000005</v>
      </c>
      <c r="O51" s="6">
        <f>O50*'Reference Data'!$B$9</f>
        <v>6678810.5200000005</v>
      </c>
      <c r="P51" s="6">
        <f>P50*'Reference Data'!$B$9</f>
        <v>7079990.7599999998</v>
      </c>
      <c r="Q51" s="6">
        <f>Q50*'Reference Data'!$B$9</f>
        <v>7506298.9199999999</v>
      </c>
      <c r="R51" s="6">
        <f>R50*'Reference Data'!$B$9</f>
        <v>8134496.9199999999</v>
      </c>
      <c r="S51" s="6">
        <f>S50*'Reference Data'!$B$9</f>
        <v>8903931.1600000001</v>
      </c>
      <c r="T51" s="6">
        <f>T50*'Reference Data'!$B$9</f>
        <v>9572853.7200000007</v>
      </c>
      <c r="U51" s="6">
        <f>U50*'Reference Data'!$B$9</f>
        <v>10361350.52</v>
      </c>
      <c r="V51" s="6">
        <f>V50*'Reference Data'!$B$9</f>
        <v>11135983.640000001</v>
      </c>
      <c r="W51" s="6">
        <f>W50*'Reference Data'!$B$9</f>
        <v>11795374.92</v>
      </c>
      <c r="X51" s="6">
        <f>X50*'Reference Data'!$B$9</f>
        <v>12447834.359999999</v>
      </c>
      <c r="Y51" s="6">
        <f>Y50*'Reference Data'!$B$9</f>
        <v>13063035.16</v>
      </c>
      <c r="Z51" s="6">
        <f>Z50*'Reference Data'!$B$9</f>
        <v>13689500.200000001</v>
      </c>
      <c r="AA51" s="6">
        <f>AA50*'Reference Data'!$B$9</f>
        <v>14339360.200000001</v>
      </c>
      <c r="AB51" s="6">
        <f>AB50*'Reference Data'!$B$9</f>
        <v>14838452.68</v>
      </c>
      <c r="AC51" s="6">
        <f>AC50*'Reference Data'!$B$9</f>
        <v>15475315.48</v>
      </c>
      <c r="AD51" s="6">
        <f>AD50*'Reference Data'!$B$9</f>
        <v>16327931.800000001</v>
      </c>
      <c r="AE51" s="6">
        <f>AE50*'Reference Data'!$B$9</f>
        <v>17372040.199999999</v>
      </c>
      <c r="AF51" s="6">
        <f>AF50*'Reference Data'!$B$9</f>
        <v>18278378.280000001</v>
      </c>
      <c r="AG51" s="6">
        <f>AG50*'Reference Data'!$B$9</f>
        <v>19347614.600000001</v>
      </c>
      <c r="AH51" s="6">
        <f>AH50*'Reference Data'!$B$9</f>
        <v>20398654.84</v>
      </c>
      <c r="AI51" s="6">
        <f>AI50*'Reference Data'!$B$9</f>
        <v>21291995.719999999</v>
      </c>
      <c r="AJ51" s="6">
        <f>AJ50*'Reference Data'!$B$9</f>
        <v>22175805.32</v>
      </c>
      <c r="AK51" s="6">
        <f>AK50*'Reference Data'!$B$9</f>
        <v>23011092.039999999</v>
      </c>
      <c r="AL51" s="6">
        <f>AL50*'Reference Data'!$B$9</f>
        <v>23861108.920000002</v>
      </c>
      <c r="AM51" s="6">
        <f>AM50*'Reference Data'!$B$9</f>
        <v>24742319.080000002</v>
      </c>
      <c r="AN51" s="6">
        <f>AN50*'Reference Data'!$B$9</f>
        <v>25417307</v>
      </c>
    </row>
    <row r="52" spans="2:40">
      <c r="B52" t="s">
        <v>40</v>
      </c>
      <c r="C52" s="6">
        <f>C51*'Reference Data'!$B$10</f>
        <v>346.55743999999999</v>
      </c>
      <c r="D52" s="6">
        <f>D51*'Reference Data'!$B$10</f>
        <v>693.11472000000003</v>
      </c>
      <c r="E52" s="6">
        <f>E51*'Reference Data'!$B$10</f>
        <v>4765.5707199999997</v>
      </c>
      <c r="F52" s="6">
        <f>F51*'Reference Data'!$B$10</f>
        <v>6786.20208</v>
      </c>
      <c r="G52" s="6">
        <f>G51*'Reference Data'!$B$10</f>
        <v>9257.4030400000011</v>
      </c>
      <c r="H52" s="6">
        <f>H51*'Reference Data'!$B$10</f>
        <v>11406.273439999999</v>
      </c>
      <c r="I52" s="6">
        <f>I51*'Reference Data'!$B$10</f>
        <v>13936.395040000001</v>
      </c>
      <c r="J52" s="6">
        <f>J51*'Reference Data'!$B$10</f>
        <v>16421.45968</v>
      </c>
      <c r="K52" s="6">
        <f>K51*'Reference Data'!$B$10</f>
        <v>18542.602719999999</v>
      </c>
      <c r="L52" s="6">
        <f>L51*'Reference Data'!$B$10</f>
        <v>20636.018400000004</v>
      </c>
      <c r="M52" s="6">
        <f>M51*'Reference Data'!$B$10</f>
        <v>22615.058720000001</v>
      </c>
      <c r="N52" s="6">
        <f>N51*'Reference Data'!$B$10</f>
        <v>24628.758240000003</v>
      </c>
      <c r="O52" s="6">
        <f>O51*'Reference Data'!$B$10</f>
        <v>26715.242080000004</v>
      </c>
      <c r="P52" s="6">
        <f>P51*'Reference Data'!$B$10</f>
        <v>28319.963039999999</v>
      </c>
      <c r="Q52" s="6">
        <f>Q51*'Reference Data'!$B$10</f>
        <v>30025.195680000001</v>
      </c>
      <c r="R52" s="6">
        <f>R51*'Reference Data'!$B$10</f>
        <v>32537.987680000002</v>
      </c>
      <c r="S52" s="6">
        <f>S51*'Reference Data'!$B$10</f>
        <v>35615.72464</v>
      </c>
      <c r="T52" s="6">
        <f>T51*'Reference Data'!$B$10</f>
        <v>38291.414880000004</v>
      </c>
      <c r="U52" s="6">
        <f>U51*'Reference Data'!$B$10</f>
        <v>41445.40208</v>
      </c>
      <c r="V52" s="6">
        <f>V51*'Reference Data'!$B$10</f>
        <v>44543.934560000002</v>
      </c>
      <c r="W52" s="6">
        <f>W51*'Reference Data'!$B$10</f>
        <v>47181.499680000001</v>
      </c>
      <c r="X52" s="6">
        <f>X51*'Reference Data'!$B$10</f>
        <v>49791.337439999996</v>
      </c>
      <c r="Y52" s="6">
        <f>Y51*'Reference Data'!$B$10</f>
        <v>52252.140640000005</v>
      </c>
      <c r="Z52" s="6">
        <f>Z51*'Reference Data'!$B$10</f>
        <v>54758.000800000009</v>
      </c>
      <c r="AA52" s="6">
        <f>AA51*'Reference Data'!$B$10</f>
        <v>57357.440800000004</v>
      </c>
      <c r="AB52" s="6">
        <f>AB51*'Reference Data'!$B$10</f>
        <v>59353.810720000001</v>
      </c>
      <c r="AC52" s="6">
        <f>AC51*'Reference Data'!$B$10</f>
        <v>61901.261920000004</v>
      </c>
      <c r="AD52" s="6">
        <f>AD51*'Reference Data'!$B$10</f>
        <v>65311.727200000001</v>
      </c>
      <c r="AE52" s="6">
        <f>AE51*'Reference Data'!$B$10</f>
        <v>69488.160799999998</v>
      </c>
      <c r="AF52" s="6">
        <f>AF51*'Reference Data'!$B$10</f>
        <v>73113.513120000003</v>
      </c>
      <c r="AG52" s="6">
        <f>AG51*'Reference Data'!$B$10</f>
        <v>77390.458400000003</v>
      </c>
      <c r="AH52" s="6">
        <f>AH51*'Reference Data'!$B$10</f>
        <v>81594.619359999997</v>
      </c>
      <c r="AI52" s="6">
        <f>AI51*'Reference Data'!$B$10</f>
        <v>85167.982879999996</v>
      </c>
      <c r="AJ52" s="6">
        <f>AJ51*'Reference Data'!$B$10</f>
        <v>88703.221279999998</v>
      </c>
      <c r="AK52" s="6">
        <f>AK51*'Reference Data'!$B$10</f>
        <v>92044.368159999998</v>
      </c>
      <c r="AL52" s="6">
        <f>AL51*'Reference Data'!$B$10</f>
        <v>95444.43568000001</v>
      </c>
      <c r="AM52" s="6">
        <f>AM51*'Reference Data'!$B$10</f>
        <v>98969.276320000004</v>
      </c>
      <c r="AN52" s="6">
        <f>AN51*'Reference Data'!$B$10</f>
        <v>101669.228</v>
      </c>
    </row>
    <row r="53" spans="2:40">
      <c r="B53" t="s">
        <v>38</v>
      </c>
      <c r="C53" s="5">
        <f>C52/(5*60)</f>
        <v>1.1551914666666667</v>
      </c>
      <c r="D53" s="5">
        <f t="shared" ref="D53:AN53" si="10">D52/(5*60)</f>
        <v>2.3103823999999999</v>
      </c>
      <c r="E53" s="5">
        <f t="shared" si="10"/>
        <v>15.885235733333332</v>
      </c>
      <c r="F53" s="5">
        <f t="shared" si="10"/>
        <v>22.6206736</v>
      </c>
      <c r="G53" s="5">
        <f t="shared" si="10"/>
        <v>30.858010133333337</v>
      </c>
      <c r="H53" s="5">
        <f t="shared" si="10"/>
        <v>38.020911466666661</v>
      </c>
      <c r="I53" s="5">
        <f t="shared" si="10"/>
        <v>46.454650133333338</v>
      </c>
      <c r="J53" s="5">
        <f t="shared" si="10"/>
        <v>54.738198933333337</v>
      </c>
      <c r="K53" s="5">
        <f t="shared" si="10"/>
        <v>61.808675733333331</v>
      </c>
      <c r="L53" s="5">
        <f t="shared" si="10"/>
        <v>68.786728000000011</v>
      </c>
      <c r="M53" s="5">
        <f t="shared" si="10"/>
        <v>75.383529066666668</v>
      </c>
      <c r="N53" s="5">
        <f t="shared" si="10"/>
        <v>82.095860800000011</v>
      </c>
      <c r="O53" s="5">
        <f t="shared" si="10"/>
        <v>89.050806933333348</v>
      </c>
      <c r="P53" s="5">
        <f t="shared" si="10"/>
        <v>94.399876800000001</v>
      </c>
      <c r="Q53" s="5">
        <f t="shared" si="10"/>
        <v>100.08398560000001</v>
      </c>
      <c r="R53" s="5">
        <f t="shared" si="10"/>
        <v>108.45995893333334</v>
      </c>
      <c r="S53" s="5">
        <f t="shared" si="10"/>
        <v>118.71908213333333</v>
      </c>
      <c r="T53" s="5">
        <f t="shared" si="10"/>
        <v>127.63804960000002</v>
      </c>
      <c r="U53" s="5">
        <f t="shared" si="10"/>
        <v>138.15134026666667</v>
      </c>
      <c r="V53" s="5">
        <f t="shared" si="10"/>
        <v>148.47978186666668</v>
      </c>
      <c r="W53" s="5">
        <f t="shared" si="10"/>
        <v>157.27166560000001</v>
      </c>
      <c r="X53" s="5">
        <f t="shared" si="10"/>
        <v>165.97112479999998</v>
      </c>
      <c r="Y53" s="5">
        <f t="shared" si="10"/>
        <v>174.17380213333334</v>
      </c>
      <c r="Z53" s="5">
        <f t="shared" si="10"/>
        <v>182.52666933333336</v>
      </c>
      <c r="AA53" s="5">
        <f t="shared" si="10"/>
        <v>191.19146933333334</v>
      </c>
      <c r="AB53" s="5">
        <f t="shared" si="10"/>
        <v>197.84603573333334</v>
      </c>
      <c r="AC53" s="5">
        <f t="shared" si="10"/>
        <v>206.33753973333336</v>
      </c>
      <c r="AD53" s="5">
        <f t="shared" si="10"/>
        <v>217.70575733333334</v>
      </c>
      <c r="AE53" s="5">
        <f t="shared" si="10"/>
        <v>231.62720266666665</v>
      </c>
      <c r="AF53" s="5">
        <f t="shared" si="10"/>
        <v>243.71171040000002</v>
      </c>
      <c r="AG53" s="5">
        <f t="shared" si="10"/>
        <v>257.9681946666667</v>
      </c>
      <c r="AH53" s="5">
        <f t="shared" si="10"/>
        <v>271.9820645333333</v>
      </c>
      <c r="AI53" s="5">
        <f t="shared" si="10"/>
        <v>283.89327626666665</v>
      </c>
      <c r="AJ53" s="5">
        <f t="shared" si="10"/>
        <v>295.67740426666666</v>
      </c>
      <c r="AK53" s="5">
        <f t="shared" si="10"/>
        <v>306.81456053333335</v>
      </c>
      <c r="AL53" s="5">
        <f t="shared" si="10"/>
        <v>318.14811893333336</v>
      </c>
      <c r="AM53" s="5">
        <f t="shared" si="10"/>
        <v>329.89758773333335</v>
      </c>
      <c r="AN53" s="5">
        <f t="shared" si="10"/>
        <v>338.89742666666666</v>
      </c>
    </row>
    <row r="54" spans="2:40">
      <c r="B54" t="s">
        <v>39</v>
      </c>
      <c r="C54" s="5">
        <f t="shared" ref="C54:D54" si="11">C50/(30*24*60*60)</f>
        <v>0.83564197530864193</v>
      </c>
      <c r="D54" s="5">
        <f t="shared" si="11"/>
        <v>1.6712835648148148</v>
      </c>
      <c r="E54" s="5">
        <f>E50/(30*24*60*60)</f>
        <v>11.491055941358026</v>
      </c>
      <c r="F54" s="5">
        <f t="shared" ref="F54:AN54" si="12">F50/(30*24*60*60)</f>
        <v>16.363334490740741</v>
      </c>
      <c r="G54" s="5">
        <f t="shared" si="12"/>
        <v>22.322055941358023</v>
      </c>
      <c r="H54" s="5">
        <f t="shared" si="12"/>
        <v>27.50355285493827</v>
      </c>
      <c r="I54" s="5">
        <f t="shared" si="12"/>
        <v>33.604347608024689</v>
      </c>
      <c r="J54" s="5">
        <f t="shared" si="12"/>
        <v>39.596498070987657</v>
      </c>
      <c r="K54" s="5">
        <f t="shared" si="12"/>
        <v>44.711136959876541</v>
      </c>
      <c r="L54" s="5">
        <f t="shared" si="12"/>
        <v>49.758917824074075</v>
      </c>
      <c r="M54" s="5">
        <f t="shared" si="12"/>
        <v>54.530909336419754</v>
      </c>
      <c r="N54" s="5">
        <f t="shared" si="12"/>
        <v>59.386473379629628</v>
      </c>
      <c r="O54" s="5">
        <f t="shared" si="12"/>
        <v>64.417539737654323</v>
      </c>
      <c r="P54" s="5">
        <f t="shared" si="12"/>
        <v>68.286947916666662</v>
      </c>
      <c r="Q54" s="5">
        <f t="shared" si="12"/>
        <v>72.398716435185179</v>
      </c>
      <c r="R54" s="5">
        <f t="shared" si="12"/>
        <v>78.457724922839503</v>
      </c>
      <c r="S54" s="5">
        <f t="shared" si="12"/>
        <v>85.878965663580246</v>
      </c>
      <c r="T54" s="5">
        <f t="shared" si="12"/>
        <v>92.330765046296293</v>
      </c>
      <c r="U54" s="5">
        <f t="shared" si="12"/>
        <v>99.935865354938272</v>
      </c>
      <c r="V54" s="5">
        <f t="shared" si="12"/>
        <v>107.40724961419753</v>
      </c>
      <c r="W54" s="5">
        <f t="shared" si="12"/>
        <v>113.76711921296297</v>
      </c>
      <c r="X54" s="5">
        <f t="shared" si="12"/>
        <v>120.06013078703704</v>
      </c>
      <c r="Y54" s="5">
        <f t="shared" si="12"/>
        <v>125.99378047839507</v>
      </c>
      <c r="Z54" s="5">
        <f t="shared" si="12"/>
        <v>132.03607445987655</v>
      </c>
      <c r="AA54" s="5">
        <f t="shared" si="12"/>
        <v>138.30401427469135</v>
      </c>
      <c r="AB54" s="5">
        <f t="shared" si="12"/>
        <v>143.11779205246913</v>
      </c>
      <c r="AC54" s="5">
        <f t="shared" si="12"/>
        <v>149.26037307098764</v>
      </c>
      <c r="AD54" s="5">
        <f t="shared" si="12"/>
        <v>157.4839101080247</v>
      </c>
      <c r="AE54" s="5">
        <f t="shared" si="12"/>
        <v>167.55440007716049</v>
      </c>
      <c r="AF54" s="5">
        <f t="shared" si="12"/>
        <v>176.29608680555555</v>
      </c>
      <c r="AG54" s="5">
        <f t="shared" si="12"/>
        <v>186.60893711419754</v>
      </c>
      <c r="AH54" s="5">
        <f t="shared" si="12"/>
        <v>196.74628510802469</v>
      </c>
      <c r="AI54" s="5">
        <f t="shared" si="12"/>
        <v>205.36261304012345</v>
      </c>
      <c r="AJ54" s="5">
        <f t="shared" si="12"/>
        <v>213.8870111882716</v>
      </c>
      <c r="AK54" s="5">
        <f t="shared" si="12"/>
        <v>221.94340316358026</v>
      </c>
      <c r="AL54" s="5">
        <f t="shared" si="12"/>
        <v>230.14186844135801</v>
      </c>
      <c r="AM54" s="5">
        <f t="shared" si="12"/>
        <v>238.64119483024692</v>
      </c>
      <c r="AN54" s="5">
        <f t="shared" si="12"/>
        <v>245.1514949845679</v>
      </c>
    </row>
    <row r="57" spans="2:40">
      <c r="C57" s="7"/>
    </row>
  </sheetData>
  <customSheetViews>
    <customSheetView guid="{AA57F53F-F018-45C7-BB53-E7D408712C93}" topLeftCell="K1">
      <pageSetup paperSize="9" orientation="portrait" horizontalDpi="4294967292" verticalDpi="4294967292"/>
    </customSheetView>
    <customSheetView guid="{2313BBD9-5EBB-40F7-9B48-113B2C561A8A}">
      <pageSetup paperSize="9" orientation="portrait" horizontalDpi="4294967292" verticalDpi="4294967292"/>
    </customSheetView>
    <customSheetView guid="{BBF56B5C-AB69-454B-80E1-9D193A01A6EA}">
      <pageSetup paperSize="9" orientation="portrait" horizontalDpi="4294967292" verticalDpi="4294967292"/>
    </customSheetView>
    <customSheetView guid="{D99ECB47-4399-42F6-9B77-885DA9F4083B}" topLeftCell="K1">
      <pageSetup paperSize="9" orientation="portrait" horizontalDpi="4294967292" verticalDpi="4294967292"/>
    </customSheetView>
    <customSheetView guid="{5CDA1519-9BC4-431C-A804-8C8BCA6F7D6F}" topLeftCell="K1"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showRuler="0" workbookViewId="0">
      <selection activeCell="B1" sqref="B1"/>
    </sheetView>
  </sheetViews>
  <sheetFormatPr baseColWidth="10" defaultColWidth="11" defaultRowHeight="15" x14ac:dyDescent="0"/>
  <cols>
    <col min="1" max="1" width="43.16406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0">
        <v>4.0000000000000001E-3</v>
      </c>
    </row>
    <row r="11" spans="1:2">
      <c r="B11" s="20"/>
    </row>
    <row r="12" spans="1:2">
      <c r="A12" t="s">
        <v>142</v>
      </c>
      <c r="B12" s="52">
        <v>3500</v>
      </c>
    </row>
    <row r="14" spans="1:2">
      <c r="A14" s="21" t="s">
        <v>71</v>
      </c>
      <c r="B14" s="22">
        <v>20000000</v>
      </c>
    </row>
    <row r="15" spans="1:2">
      <c r="A15" s="51" t="s">
        <v>140</v>
      </c>
      <c r="B15" s="22">
        <v>50000000</v>
      </c>
    </row>
    <row r="16" spans="1:2">
      <c r="A16" s="51"/>
      <c r="B16" s="30"/>
    </row>
    <row r="17" spans="1:2">
      <c r="A17" t="s">
        <v>72</v>
      </c>
      <c r="B17" s="23">
        <v>240</v>
      </c>
    </row>
    <row r="19" spans="1:2">
      <c r="A19" t="s">
        <v>139</v>
      </c>
      <c r="B19" s="50">
        <v>13685760000000</v>
      </c>
    </row>
  </sheetData>
  <customSheetViews>
    <customSheetView guid="{AA57F53F-F018-45C7-BB53-E7D408712C93}">
      <selection activeCell="B10" sqref="B10"/>
      <pageSetup paperSize="9" orientation="portrait" horizontalDpi="4294967292" verticalDpi="4294967292"/>
    </customSheetView>
    <customSheetView guid="{2313BBD9-5EBB-40F7-9B48-113B2C561A8A}">
      <selection activeCell="B10" sqref="B10"/>
      <pageSetup paperSize="9" orientation="portrait" horizontalDpi="4294967292" verticalDpi="4294967292"/>
    </customSheetView>
    <customSheetView guid="{BBF56B5C-AB69-454B-80E1-9D193A01A6EA}">
      <selection activeCell="B10" sqref="B10"/>
      <pageSetup paperSize="9" orientation="portrait" horizontalDpi="4294967292" verticalDpi="4294967292"/>
    </customSheetView>
    <customSheetView guid="{D99ECB47-4399-42F6-9B77-885DA9F4083B}">
      <selection activeCell="B10" sqref="B10"/>
      <pageSetup paperSize="9" orientation="portrait" horizontalDpi="4294967292" verticalDpi="4294967292"/>
    </customSheetView>
    <customSheetView guid="{5CDA1519-9BC4-431C-A804-8C8BCA6F7D6F}">
      <selection activeCell="B10" sqref="B10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me</cp:lastModifiedBy>
  <cp:lastPrinted>2012-03-27T19:14:06Z</cp:lastPrinted>
  <dcterms:created xsi:type="dcterms:W3CDTF">2011-09-26T05:28:14Z</dcterms:created>
  <dcterms:modified xsi:type="dcterms:W3CDTF">2012-04-09T19:27:44Z</dcterms:modified>
</cp:coreProperties>
</file>