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autoCompressPictures="0"/>
  <bookViews>
    <workbookView xWindow="165" yWindow="30" windowWidth="20730" windowHeight="11970" tabRatio="847" firstSheet="1" activeTab="2"/>
  </bookViews>
  <sheets>
    <sheet name="Client Predictions &amp; Input" sheetId="5" state="hidden" r:id="rId1"/>
    <sheet name="Transaction Details" sheetId="8" r:id="rId2"/>
    <sheet name="Registry Resources Allocations" sheetId="15" r:id="rId3"/>
    <sheet name="Staff Resource Allocations" sheetId="16" r:id="rId4"/>
    <sheet name="Calculations" sheetId="10" state="hidden" r:id="rId5"/>
    <sheet name="Reference Data" sheetId="11" state="hidden" r:id="rId6"/>
  </sheets>
  <definedNames>
    <definedName name="Fixed_Variable" localSheetId="2">#REF!</definedName>
    <definedName name="Fixed_Variable" localSheetId="3">#REF!</definedName>
    <definedName name="Fixed_Variable">#REF!</definedName>
    <definedName name="Yes_No" localSheetId="2">#REF!</definedName>
    <definedName name="Yes_No" localSheetId="3">#REF!</definedName>
    <definedName name="Yes_No">#REF!</definedName>
  </definedNames>
  <calcPr calcId="125725"/>
  <customWorkbookViews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Ryan Baker - Personal View" guid="{2313BBD9-5EBB-40F7-9B48-113B2C561A8A}" mergeInterval="0" personalView="1" maximized="1" windowWidth="1680" windowHeight="803" tabRatio="520" activeSheetId="1"/>
    <customWorkbookView name="Jeremy Ebbels - Personal View" guid="{AA57F53F-F018-45C7-BB53-E7D408712C93}" mergeInterval="0" personalView="1" maximized="1" xWindow="1" yWindow="1" windowWidth="1280" windowHeight="802" tabRatio="52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15"/>
  <c r="C9" l="1"/>
  <c r="C8"/>
  <c r="C7"/>
  <c r="B10"/>
  <c r="B8"/>
  <c r="B7"/>
  <c r="B3"/>
  <c r="B3" i="16" l="1"/>
  <c r="D11" l="1"/>
  <c r="D12"/>
  <c r="D13"/>
  <c r="D15"/>
  <c r="D16"/>
  <c r="D18"/>
  <c r="D19"/>
  <c r="D20"/>
  <c r="D22"/>
  <c r="D23"/>
  <c r="D24"/>
  <c r="D25"/>
  <c r="D27"/>
  <c r="D29"/>
  <c r="D30"/>
  <c r="D31"/>
  <c r="D32"/>
  <c r="D34"/>
  <c r="D35"/>
  <c r="D36"/>
  <c r="D37"/>
  <c r="D39"/>
  <c r="D40"/>
  <c r="D41"/>
  <c r="D42"/>
  <c r="D44"/>
  <c r="D45"/>
  <c r="D46"/>
  <c r="D47"/>
  <c r="D49"/>
  <c r="D50"/>
  <c r="D51"/>
  <c r="D10"/>
  <c r="D53" l="1"/>
  <c r="C4" i="10"/>
  <c r="C5"/>
  <c r="C6"/>
  <c r="C7"/>
  <c r="C8"/>
  <c r="D4"/>
  <c r="D5"/>
  <c r="D6"/>
  <c r="D7"/>
  <c r="D8"/>
  <c r="B9" i="8"/>
  <c r="E4" i="10"/>
  <c r="E5"/>
  <c r="E6"/>
  <c r="E7"/>
  <c r="E8"/>
  <c r="E9"/>
  <c r="E10"/>
  <c r="E11"/>
  <c r="E12"/>
  <c r="E13"/>
  <c r="F4"/>
  <c r="R15" s="1"/>
  <c r="F5"/>
  <c r="AD16" s="1"/>
  <c r="F6"/>
  <c r="F7"/>
  <c r="F8"/>
  <c r="F9"/>
  <c r="F10"/>
  <c r="F11"/>
  <c r="F12"/>
  <c r="F13"/>
  <c r="G4"/>
  <c r="S15" s="1"/>
  <c r="Q9" i="8" s="1"/>
  <c r="G5" i="10"/>
  <c r="AE16" s="1"/>
  <c r="G6"/>
  <c r="G7"/>
  <c r="G8"/>
  <c r="G9"/>
  <c r="G10"/>
  <c r="G11"/>
  <c r="G12"/>
  <c r="G13"/>
  <c r="H4"/>
  <c r="T26" s="1"/>
  <c r="H5"/>
  <c r="AF16" s="1"/>
  <c r="H6"/>
  <c r="H7"/>
  <c r="H8"/>
  <c r="H9"/>
  <c r="H10"/>
  <c r="H11"/>
  <c r="H12"/>
  <c r="H13"/>
  <c r="I4"/>
  <c r="U15" s="1"/>
  <c r="I5"/>
  <c r="AG16" s="1"/>
  <c r="I6"/>
  <c r="I7"/>
  <c r="I8"/>
  <c r="I9"/>
  <c r="I10"/>
  <c r="I11"/>
  <c r="I12"/>
  <c r="I13"/>
  <c r="J4"/>
  <c r="V26" s="1"/>
  <c r="J5"/>
  <c r="J6"/>
  <c r="J7"/>
  <c r="J8"/>
  <c r="J9"/>
  <c r="J10"/>
  <c r="J11"/>
  <c r="J12"/>
  <c r="J13"/>
  <c r="K4"/>
  <c r="W26" s="1"/>
  <c r="K5"/>
  <c r="AI16" s="1"/>
  <c r="K6"/>
  <c r="K7"/>
  <c r="K8"/>
  <c r="K9"/>
  <c r="K10"/>
  <c r="K11"/>
  <c r="K12"/>
  <c r="K13"/>
  <c r="L4"/>
  <c r="X26" s="1"/>
  <c r="L5"/>
  <c r="L6"/>
  <c r="L7"/>
  <c r="L8"/>
  <c r="L9"/>
  <c r="L10"/>
  <c r="L11"/>
  <c r="L12"/>
  <c r="L13"/>
  <c r="M4"/>
  <c r="M5"/>
  <c r="AK16" s="1"/>
  <c r="M6"/>
  <c r="M7"/>
  <c r="M8"/>
  <c r="M9"/>
  <c r="M10"/>
  <c r="M11"/>
  <c r="M12"/>
  <c r="M13"/>
  <c r="N4"/>
  <c r="Z26" s="1"/>
  <c r="N5"/>
  <c r="N6"/>
  <c r="N7"/>
  <c r="N8"/>
  <c r="N9"/>
  <c r="N10"/>
  <c r="N11"/>
  <c r="N12"/>
  <c r="N13"/>
  <c r="O4"/>
  <c r="O5"/>
  <c r="AM16" s="1"/>
  <c r="O6"/>
  <c r="O7"/>
  <c r="O8"/>
  <c r="O9"/>
  <c r="O10"/>
  <c r="O11"/>
  <c r="O12"/>
  <c r="O13"/>
  <c r="P4"/>
  <c r="AB15" s="1"/>
  <c r="P5"/>
  <c r="AN16" s="1"/>
  <c r="P6"/>
  <c r="P7"/>
  <c r="P8"/>
  <c r="P9"/>
  <c r="P10"/>
  <c r="P11"/>
  <c r="P12"/>
  <c r="P13"/>
  <c r="D9" i="8"/>
  <c r="E9"/>
  <c r="F9"/>
  <c r="G9"/>
  <c r="H9"/>
  <c r="I9"/>
  <c r="J9"/>
  <c r="K9"/>
  <c r="L9"/>
  <c r="M9"/>
  <c r="N9"/>
  <c r="C9"/>
  <c r="D9" i="10"/>
  <c r="D10"/>
  <c r="D11"/>
  <c r="D12"/>
  <c r="D13"/>
  <c r="C9"/>
  <c r="C10"/>
  <c r="C11"/>
  <c r="C12"/>
  <c r="C13"/>
  <c r="AB26" l="1"/>
  <c r="R26"/>
  <c r="AJ16"/>
  <c r="AC16"/>
  <c r="L32"/>
  <c r="M32"/>
  <c r="G32"/>
  <c r="E32"/>
  <c r="N8" i="8"/>
  <c r="H32" i="10"/>
  <c r="O32"/>
  <c r="J32"/>
  <c r="F32"/>
  <c r="D32"/>
  <c r="N32"/>
  <c r="AH16"/>
  <c r="P32"/>
  <c r="Z15"/>
  <c r="X9" i="8" s="1"/>
  <c r="S9"/>
  <c r="Z9"/>
  <c r="B8"/>
  <c r="K32" i="10"/>
  <c r="C30"/>
  <c r="AL16"/>
  <c r="E8" i="8"/>
  <c r="W15" i="10"/>
  <c r="Y26"/>
  <c r="S26"/>
  <c r="K8" i="8"/>
  <c r="I8"/>
  <c r="H8"/>
  <c r="C8"/>
  <c r="Q26" i="10"/>
  <c r="J8" i="8"/>
  <c r="G8"/>
  <c r="Y15" i="10"/>
  <c r="U26"/>
  <c r="I32"/>
  <c r="C32"/>
  <c r="M8" i="8"/>
  <c r="L8"/>
  <c r="P9"/>
  <c r="F8"/>
  <c r="AA15" i="10"/>
  <c r="X15"/>
  <c r="T15"/>
  <c r="AA26"/>
  <c r="D8" i="8"/>
  <c r="V15" i="10"/>
  <c r="Q15"/>
  <c r="C50" l="1"/>
  <c r="C38"/>
  <c r="C36"/>
  <c r="D30"/>
  <c r="C35"/>
  <c r="W9" i="8"/>
  <c r="U9"/>
  <c r="C44" i="10"/>
  <c r="C45" s="1"/>
  <c r="C46" s="1"/>
  <c r="C47" s="1"/>
  <c r="O9" i="8"/>
  <c r="V9"/>
  <c r="T9"/>
  <c r="Y9"/>
  <c r="R9"/>
  <c r="D44" i="10" l="1"/>
  <c r="B16" i="8" s="1"/>
  <c r="D35" i="10"/>
  <c r="B6" i="8" s="1"/>
  <c r="B3"/>
  <c r="D38" i="10"/>
  <c r="D50"/>
  <c r="B20" i="8" s="1"/>
  <c r="E30" i="10"/>
  <c r="D36"/>
  <c r="B5" i="8" s="1"/>
  <c r="C42" i="10"/>
  <c r="C39"/>
  <c r="C40" s="1"/>
  <c r="C41" s="1"/>
  <c r="C48"/>
  <c r="C54"/>
  <c r="C51"/>
  <c r="C52" s="1"/>
  <c r="C53" s="1"/>
  <c r="F30" l="1"/>
  <c r="C3" i="8"/>
  <c r="E44" i="10"/>
  <c r="E36"/>
  <c r="C5" i="8" s="1"/>
  <c r="E35" i="10"/>
  <c r="C6" i="8" s="1"/>
  <c r="E50" i="10"/>
  <c r="E38"/>
  <c r="D42"/>
  <c r="B14" i="8" s="1"/>
  <c r="D39" i="10"/>
  <c r="D40" s="1"/>
  <c r="D41" s="1"/>
  <c r="B13" i="8" s="1"/>
  <c r="B12"/>
  <c r="B10" s="1"/>
  <c r="D51" i="10"/>
  <c r="D52" s="1"/>
  <c r="D54"/>
  <c r="B22" i="8" s="1"/>
  <c r="D45" i="10"/>
  <c r="D46" s="1"/>
  <c r="D47" s="1"/>
  <c r="B17" i="8" s="1"/>
  <c r="D48" i="10"/>
  <c r="B18" i="8" s="1"/>
  <c r="D53" i="10" l="1"/>
  <c r="B21" i="8" s="1"/>
  <c r="E45" i="10"/>
  <c r="E46" s="1"/>
  <c r="E47" s="1"/>
  <c r="C17" i="8" s="1"/>
  <c r="C16"/>
  <c r="E48" i="10"/>
  <c r="C18" i="8" s="1"/>
  <c r="F44" i="10"/>
  <c r="G30"/>
  <c r="F38"/>
  <c r="F35"/>
  <c r="D6" i="8" s="1"/>
  <c r="F36" i="10"/>
  <c r="D5" i="8" s="1"/>
  <c r="D3"/>
  <c r="F50" i="10"/>
  <c r="C12" i="8"/>
  <c r="C10" s="1"/>
  <c r="E42" i="10"/>
  <c r="C14" i="8" s="1"/>
  <c r="E39" i="10"/>
  <c r="E40" s="1"/>
  <c r="E41" s="1"/>
  <c r="C13" i="8" s="1"/>
  <c r="E51" i="10"/>
  <c r="E52" s="1"/>
  <c r="E54"/>
  <c r="C22" i="8" s="1"/>
  <c r="C20"/>
  <c r="E53" i="10" l="1"/>
  <c r="C21" i="8" s="1"/>
  <c r="F39" i="10"/>
  <c r="F40" s="1"/>
  <c r="F41" s="1"/>
  <c r="D13" i="8" s="1"/>
  <c r="D12"/>
  <c r="D10" s="1"/>
  <c r="F42" i="10"/>
  <c r="D14" i="8" s="1"/>
  <c r="G50" i="10"/>
  <c r="G36"/>
  <c r="E5" i="8" s="1"/>
  <c r="H30" i="10"/>
  <c r="G35"/>
  <c r="E6" i="8" s="1"/>
  <c r="G44" i="10"/>
  <c r="G38"/>
  <c r="E3" i="8"/>
  <c r="F51" i="10"/>
  <c r="F52" s="1"/>
  <c r="D20" i="8"/>
  <c r="F54" i="10"/>
  <c r="D22" i="8" s="1"/>
  <c r="F48" i="10"/>
  <c r="D18" i="8" s="1"/>
  <c r="F45" i="10"/>
  <c r="F46" s="1"/>
  <c r="F47" s="1"/>
  <c r="D17" i="8" s="1"/>
  <c r="D16"/>
  <c r="F53" i="10" l="1"/>
  <c r="D21" i="8" s="1"/>
  <c r="G42" i="10"/>
  <c r="E14" i="8" s="1"/>
  <c r="E12"/>
  <c r="E10" s="1"/>
  <c r="G39" i="10"/>
  <c r="G40" s="1"/>
  <c r="G41" s="1"/>
  <c r="E13" i="8" s="1"/>
  <c r="E16"/>
  <c r="G48" i="10"/>
  <c r="E18" i="8" s="1"/>
  <c r="G45" i="10"/>
  <c r="G46" s="1"/>
  <c r="G47" s="1"/>
  <c r="E17" i="8" s="1"/>
  <c r="G54" i="10"/>
  <c r="E22" i="8" s="1"/>
  <c r="G51" i="10"/>
  <c r="G52" s="1"/>
  <c r="E20" i="8"/>
  <c r="H50" i="10"/>
  <c r="H36"/>
  <c r="F5" i="8" s="1"/>
  <c r="H35" i="10"/>
  <c r="F6" i="8" s="1"/>
  <c r="I30" i="10"/>
  <c r="H38"/>
  <c r="F3" i="8"/>
  <c r="H44" i="10"/>
  <c r="G53" l="1"/>
  <c r="E21" i="8" s="1"/>
  <c r="F20"/>
  <c r="H54" i="10"/>
  <c r="F22" i="8" s="1"/>
  <c r="H51" i="10"/>
  <c r="H52" s="1"/>
  <c r="I36"/>
  <c r="G5" i="8" s="1"/>
  <c r="I44" i="10"/>
  <c r="I35"/>
  <c r="G6" i="8" s="1"/>
  <c r="I38" i="10"/>
  <c r="G3" i="8"/>
  <c r="I50" i="10"/>
  <c r="J30"/>
  <c r="F12" i="8"/>
  <c r="F10" s="1"/>
  <c r="H39" i="10"/>
  <c r="H40" s="1"/>
  <c r="H41" s="1"/>
  <c r="F13" i="8" s="1"/>
  <c r="H42" i="10"/>
  <c r="F14" i="8" s="1"/>
  <c r="F16"/>
  <c r="H48" i="10"/>
  <c r="F18" i="8" s="1"/>
  <c r="H45" i="10"/>
  <c r="H46" s="1"/>
  <c r="H47" s="1"/>
  <c r="F17" i="8" s="1"/>
  <c r="H53" i="10" l="1"/>
  <c r="F21" i="8" s="1"/>
  <c r="G16"/>
  <c r="I45" i="10"/>
  <c r="I46" s="1"/>
  <c r="I47" s="1"/>
  <c r="G17" i="8" s="1"/>
  <c r="I48" i="10"/>
  <c r="G18" i="8" s="1"/>
  <c r="J44" i="10"/>
  <c r="J38"/>
  <c r="K30"/>
  <c r="H3" i="8"/>
  <c r="J35" i="10"/>
  <c r="H6" i="8" s="1"/>
  <c r="J50" i="10"/>
  <c r="J36"/>
  <c r="H5" i="8" s="1"/>
  <c r="I54" i="10"/>
  <c r="G22" i="8" s="1"/>
  <c r="G20"/>
  <c r="I51" i="10"/>
  <c r="I52" s="1"/>
  <c r="G12" i="8"/>
  <c r="G10" s="1"/>
  <c r="I39" i="10"/>
  <c r="I40" s="1"/>
  <c r="I41" s="1"/>
  <c r="G13" i="8" s="1"/>
  <c r="I42" i="10"/>
  <c r="G14" i="8" s="1"/>
  <c r="I53" i="10" l="1"/>
  <c r="G21" i="8" s="1"/>
  <c r="H20"/>
  <c r="J51" i="10"/>
  <c r="J52" s="1"/>
  <c r="J54"/>
  <c r="H22" i="8" s="1"/>
  <c r="H12"/>
  <c r="H10" s="1"/>
  <c r="J42" i="10"/>
  <c r="H14" i="8" s="1"/>
  <c r="J39" i="10"/>
  <c r="J40" s="1"/>
  <c r="J41" s="1"/>
  <c r="H13" i="8" s="1"/>
  <c r="K36" i="10"/>
  <c r="I5" i="8" s="1"/>
  <c r="K44" i="10"/>
  <c r="L30"/>
  <c r="K35"/>
  <c r="I6" i="8" s="1"/>
  <c r="I3"/>
  <c r="K50" i="10"/>
  <c r="K38"/>
  <c r="H16" i="8"/>
  <c r="J48" i="10"/>
  <c r="H18" i="8" s="1"/>
  <c r="J45" i="10"/>
  <c r="J46" s="1"/>
  <c r="J47" s="1"/>
  <c r="H17" i="8" s="1"/>
  <c r="J53" i="10" l="1"/>
  <c r="H21" i="8" s="1"/>
  <c r="J3"/>
  <c r="M30" i="10"/>
  <c r="L38"/>
  <c r="L36"/>
  <c r="J5" i="8" s="1"/>
  <c r="L44" i="10"/>
  <c r="L50"/>
  <c r="L35"/>
  <c r="J6" i="8" s="1"/>
  <c r="I20"/>
  <c r="K54" i="10"/>
  <c r="I22" i="8" s="1"/>
  <c r="K51" i="10"/>
  <c r="K52" s="1"/>
  <c r="K39"/>
  <c r="K40" s="1"/>
  <c r="K41" s="1"/>
  <c r="I13" i="8" s="1"/>
  <c r="I12"/>
  <c r="I10" s="1"/>
  <c r="K42" i="10"/>
  <c r="I14" i="8" s="1"/>
  <c r="I16"/>
  <c r="K45" i="10"/>
  <c r="K46" s="1"/>
  <c r="K47" s="1"/>
  <c r="I17" i="8" s="1"/>
  <c r="K48" i="10"/>
  <c r="I18" i="8" s="1"/>
  <c r="K53" i="10" l="1"/>
  <c r="I21" i="8" s="1"/>
  <c r="L39" i="10"/>
  <c r="L40" s="1"/>
  <c r="L41" s="1"/>
  <c r="J13" i="8" s="1"/>
  <c r="J12"/>
  <c r="J10" s="1"/>
  <c r="L42" i="10"/>
  <c r="J14" i="8" s="1"/>
  <c r="L51" i="10"/>
  <c r="L52" s="1"/>
  <c r="L54"/>
  <c r="J22" i="8" s="1"/>
  <c r="J20"/>
  <c r="K3"/>
  <c r="M50" i="10"/>
  <c r="M35"/>
  <c r="K6" i="8" s="1"/>
  <c r="M36" i="10"/>
  <c r="K5" i="8" s="1"/>
  <c r="M44" i="10"/>
  <c r="N30"/>
  <c r="M38"/>
  <c r="J16" i="8"/>
  <c r="L45" i="10"/>
  <c r="L46" s="1"/>
  <c r="L47" s="1"/>
  <c r="J17" i="8" s="1"/>
  <c r="L48" i="10"/>
  <c r="J18" i="8" s="1"/>
  <c r="L53" i="10" l="1"/>
  <c r="J21" i="8" s="1"/>
  <c r="M45" i="10"/>
  <c r="M46" s="1"/>
  <c r="M47" s="1"/>
  <c r="K17" i="8" s="1"/>
  <c r="K16"/>
  <c r="M48" i="10"/>
  <c r="K18" i="8" s="1"/>
  <c r="M42" i="10"/>
  <c r="K14" i="8" s="1"/>
  <c r="K12"/>
  <c r="K10" s="1"/>
  <c r="M39" i="10"/>
  <c r="M40" s="1"/>
  <c r="M41" s="1"/>
  <c r="K13" i="8" s="1"/>
  <c r="N50" i="10"/>
  <c r="N44"/>
  <c r="N35"/>
  <c r="L6" i="8" s="1"/>
  <c r="L3"/>
  <c r="O30" i="10"/>
  <c r="N36"/>
  <c r="L5" i="8" s="1"/>
  <c r="N38" i="10"/>
  <c r="M54"/>
  <c r="K22" i="8" s="1"/>
  <c r="M51" i="10"/>
  <c r="M52" s="1"/>
  <c r="K20" i="8"/>
  <c r="M53" i="10" l="1"/>
  <c r="K21" i="8" s="1"/>
  <c r="N48" i="10"/>
  <c r="L18" i="8" s="1"/>
  <c r="L16"/>
  <c r="N45" i="10"/>
  <c r="N46" s="1"/>
  <c r="N47" s="1"/>
  <c r="L17" i="8" s="1"/>
  <c r="M3"/>
  <c r="O50" i="10"/>
  <c r="O44"/>
  <c r="P30"/>
  <c r="O35"/>
  <c r="M6" i="8" s="1"/>
  <c r="O38" i="10"/>
  <c r="O36"/>
  <c r="M5" i="8" s="1"/>
  <c r="L20"/>
  <c r="N51" i="10"/>
  <c r="N52" s="1"/>
  <c r="N54"/>
  <c r="L22" i="8" s="1"/>
  <c r="N39" i="10"/>
  <c r="N40" s="1"/>
  <c r="N41" s="1"/>
  <c r="L13" i="8" s="1"/>
  <c r="L12"/>
  <c r="L10" s="1"/>
  <c r="N42" i="10"/>
  <c r="L14" i="8" s="1"/>
  <c r="N53" i="10" l="1"/>
  <c r="L21" i="8" s="1"/>
  <c r="R4" i="10"/>
  <c r="R6"/>
  <c r="S13"/>
  <c r="U9"/>
  <c r="Y7"/>
  <c r="AB10"/>
  <c r="R7"/>
  <c r="U10"/>
  <c r="Y8"/>
  <c r="AA4"/>
  <c r="U11"/>
  <c r="Y5"/>
  <c r="AB12"/>
  <c r="R9"/>
  <c r="V7"/>
  <c r="Y10"/>
  <c r="Q9"/>
  <c r="Z12"/>
  <c r="W6"/>
  <c r="AA12"/>
  <c r="P50"/>
  <c r="W11"/>
  <c r="S6"/>
  <c r="X7"/>
  <c r="W5"/>
  <c r="AB4"/>
  <c r="W10"/>
  <c r="AB9"/>
  <c r="Q5"/>
  <c r="X4"/>
  <c r="S10"/>
  <c r="AA6"/>
  <c r="S5"/>
  <c r="Z4"/>
  <c r="S4"/>
  <c r="Z7"/>
  <c r="X6"/>
  <c r="Q10"/>
  <c r="W4"/>
  <c r="S12"/>
  <c r="AB11"/>
  <c r="AA5"/>
  <c r="P44"/>
  <c r="Z8"/>
  <c r="AA10"/>
  <c r="V8"/>
  <c r="W12"/>
  <c r="U5"/>
  <c r="T4"/>
  <c r="AB6"/>
  <c r="U6"/>
  <c r="Z11"/>
  <c r="X10"/>
  <c r="R5"/>
  <c r="Y6"/>
  <c r="W9"/>
  <c r="T11"/>
  <c r="P35"/>
  <c r="N6" i="8" s="1"/>
  <c r="AA13" i="10"/>
  <c r="V6"/>
  <c r="U4"/>
  <c r="AB5"/>
  <c r="W7"/>
  <c r="X11"/>
  <c r="T6"/>
  <c r="R10"/>
  <c r="R8"/>
  <c r="U13"/>
  <c r="Y11"/>
  <c r="P38"/>
  <c r="R11"/>
  <c r="V5"/>
  <c r="Y12"/>
  <c r="R12"/>
  <c r="V4"/>
  <c r="Y9"/>
  <c r="Q6"/>
  <c r="R13"/>
  <c r="V11"/>
  <c r="Z5"/>
  <c r="T12"/>
  <c r="AA11"/>
  <c r="X5"/>
  <c r="AB7"/>
  <c r="Z6"/>
  <c r="T5"/>
  <c r="Y4"/>
  <c r="W13"/>
  <c r="S8"/>
  <c r="X9"/>
  <c r="AB13"/>
  <c r="T8"/>
  <c r="Z10"/>
  <c r="T9"/>
  <c r="Q7"/>
  <c r="T10"/>
  <c r="S7"/>
  <c r="X8"/>
  <c r="Q8"/>
  <c r="V9"/>
  <c r="S11"/>
  <c r="Y13"/>
  <c r="U8"/>
  <c r="Z9"/>
  <c r="V10"/>
  <c r="X13"/>
  <c r="Q13"/>
  <c r="T13"/>
  <c r="T7"/>
  <c r="P36"/>
  <c r="N5" i="8" s="1"/>
  <c r="AA9" i="10"/>
  <c r="Q11"/>
  <c r="S9"/>
  <c r="X12"/>
  <c r="Q12"/>
  <c r="V13"/>
  <c r="U7"/>
  <c r="AB8"/>
  <c r="U12"/>
  <c r="Z13"/>
  <c r="AA8"/>
  <c r="V12"/>
  <c r="W8"/>
  <c r="AA7"/>
  <c r="N3" i="8"/>
  <c r="Q4" i="10"/>
  <c r="O48"/>
  <c r="M18" i="8" s="1"/>
  <c r="O45" i="10"/>
  <c r="O46" s="1"/>
  <c r="O47" s="1"/>
  <c r="M17" i="8" s="1"/>
  <c r="M16"/>
  <c r="M12"/>
  <c r="M10" s="1"/>
  <c r="O42" i="10"/>
  <c r="M14" i="8" s="1"/>
  <c r="O39" i="10"/>
  <c r="O40" s="1"/>
  <c r="O41" s="1"/>
  <c r="M13" i="8" s="1"/>
  <c r="O54" i="10"/>
  <c r="M22" i="8" s="1"/>
  <c r="O51" i="10"/>
  <c r="O52" s="1"/>
  <c r="M20" i="8"/>
  <c r="O53" i="10" l="1"/>
  <c r="M21" i="8" s="1"/>
  <c r="AK26" i="10"/>
  <c r="Y32"/>
  <c r="W8" i="8"/>
  <c r="AK15" i="10"/>
  <c r="AI9" i="8" s="1"/>
  <c r="V32" i="10"/>
  <c r="AH15"/>
  <c r="AF9" i="8" s="1"/>
  <c r="AH26" i="10"/>
  <c r="T8" i="8"/>
  <c r="U8"/>
  <c r="AI15" i="10"/>
  <c r="AG9" i="8" s="1"/>
  <c r="W32" i="10"/>
  <c r="AI26"/>
  <c r="Q32"/>
  <c r="O8" i="8"/>
  <c r="AC26" i="10"/>
  <c r="AC15"/>
  <c r="AA9" i="8" s="1"/>
  <c r="Q30" i="10"/>
  <c r="N12" i="8"/>
  <c r="N10" s="1"/>
  <c r="P42" i="10"/>
  <c r="N14" i="8" s="1"/>
  <c r="P39" i="10"/>
  <c r="P40" s="1"/>
  <c r="P41" s="1"/>
  <c r="N13" i="8" s="1"/>
  <c r="AL15" i="10"/>
  <c r="AJ9" i="8" s="1"/>
  <c r="AL26" i="10"/>
  <c r="Z32"/>
  <c r="X8" i="8"/>
  <c r="V8"/>
  <c r="X32" i="10"/>
  <c r="AJ26"/>
  <c r="AJ15"/>
  <c r="AH9" i="8" s="1"/>
  <c r="AB32" i="10"/>
  <c r="AN15"/>
  <c r="AL9" i="8" s="1"/>
  <c r="AN26" i="10"/>
  <c r="Z8" i="8"/>
  <c r="AM15" i="10"/>
  <c r="AK9" i="8" s="1"/>
  <c r="AA32" i="10"/>
  <c r="Y8" i="8"/>
  <c r="AM26" i="10"/>
  <c r="P48"/>
  <c r="N18" i="8" s="1"/>
  <c r="N16"/>
  <c r="P45" i="10"/>
  <c r="P46" s="1"/>
  <c r="P47" s="1"/>
  <c r="N17" i="8" s="1"/>
  <c r="S32" i="10"/>
  <c r="Q8" i="8"/>
  <c r="AE15" i="10"/>
  <c r="AC9" i="8" s="1"/>
  <c r="AE26" i="10"/>
  <c r="U32"/>
  <c r="AG26"/>
  <c r="AG15"/>
  <c r="AE9" i="8" s="1"/>
  <c r="S8"/>
  <c r="R8"/>
  <c r="AF26" i="10"/>
  <c r="T32"/>
  <c r="AF15"/>
  <c r="AD9" i="8" s="1"/>
  <c r="N20"/>
  <c r="P51" i="10"/>
  <c r="P52" s="1"/>
  <c r="P53" s="1"/>
  <c r="P54"/>
  <c r="AD26"/>
  <c r="R32"/>
  <c r="AD15"/>
  <c r="AB9" i="8" s="1"/>
  <c r="P8"/>
  <c r="N22" l="1"/>
  <c r="N21"/>
  <c r="Q38" i="10"/>
  <c r="O3" i="8"/>
  <c r="Q44" i="10"/>
  <c r="Q35"/>
  <c r="O6" i="8" s="1"/>
  <c r="Q36" i="10"/>
  <c r="O5" i="8" s="1"/>
  <c r="Q50" i="10"/>
  <c r="R30"/>
  <c r="Q45" l="1"/>
  <c r="Q46" s="1"/>
  <c r="Q47" s="1"/>
  <c r="O17" i="8" s="1"/>
  <c r="Q48" i="10"/>
  <c r="O18" i="8" s="1"/>
  <c r="O16"/>
  <c r="Q39" i="10"/>
  <c r="Q40" s="1"/>
  <c r="Q41" s="1"/>
  <c r="O13" i="8" s="1"/>
  <c r="O12"/>
  <c r="O10" s="1"/>
  <c r="Q42" i="10"/>
  <c r="O14" i="8" s="1"/>
  <c r="R38" i="10"/>
  <c r="P3" i="8"/>
  <c r="S30" i="10"/>
  <c r="R44"/>
  <c r="R36"/>
  <c r="P5" i="8" s="1"/>
  <c r="R35" i="10"/>
  <c r="P6" i="8" s="1"/>
  <c r="R50" i="10"/>
  <c r="Q54"/>
  <c r="O22" i="8" s="1"/>
  <c r="Q51" i="10"/>
  <c r="Q52" s="1"/>
  <c r="O20" i="8"/>
  <c r="Q53" i="10" l="1"/>
  <c r="O21" i="8" s="1"/>
  <c r="R54" i="10"/>
  <c r="P22" i="8" s="1"/>
  <c r="P20"/>
  <c r="R51" i="10"/>
  <c r="R52" s="1"/>
  <c r="S35"/>
  <c r="Q6" i="8" s="1"/>
  <c r="S36" i="10"/>
  <c r="Q5" i="8" s="1"/>
  <c r="Q3"/>
  <c r="T30" i="10"/>
  <c r="S50"/>
  <c r="S44"/>
  <c r="S38"/>
  <c r="R45"/>
  <c r="R46" s="1"/>
  <c r="R47" s="1"/>
  <c r="P17" i="8" s="1"/>
  <c r="R48" i="10"/>
  <c r="P18" i="8" s="1"/>
  <c r="P16"/>
  <c r="P12"/>
  <c r="P10" s="1"/>
  <c r="R39" i="10"/>
  <c r="R40" s="1"/>
  <c r="R41" s="1"/>
  <c r="P13" i="8" s="1"/>
  <c r="R42" i="10"/>
  <c r="P14" i="8" s="1"/>
  <c r="R53" i="10" l="1"/>
  <c r="P21" i="8" s="1"/>
  <c r="T38" i="10"/>
  <c r="U30"/>
  <c r="T44"/>
  <c r="T36"/>
  <c r="R5" i="8" s="1"/>
  <c r="T35" i="10"/>
  <c r="R6" i="8" s="1"/>
  <c r="R3"/>
  <c r="T50" i="10"/>
  <c r="Q16" i="8"/>
  <c r="S48" i="10"/>
  <c r="Q18" i="8" s="1"/>
  <c r="S45" i="10"/>
  <c r="S46" s="1"/>
  <c r="S47" s="1"/>
  <c r="Q17" i="8" s="1"/>
  <c r="S42" i="10"/>
  <c r="Q14" i="8" s="1"/>
  <c r="S39" i="10"/>
  <c r="S40" s="1"/>
  <c r="S41" s="1"/>
  <c r="Q13" i="8" s="1"/>
  <c r="Q12"/>
  <c r="Q10" s="1"/>
  <c r="S54" i="10"/>
  <c r="Q22" i="8" s="1"/>
  <c r="Q20"/>
  <c r="S51" i="10"/>
  <c r="S52" s="1"/>
  <c r="S53" l="1"/>
  <c r="Q21" i="8" s="1"/>
  <c r="T54" i="10"/>
  <c r="R22" i="8" s="1"/>
  <c r="T51" i="10"/>
  <c r="T52" s="1"/>
  <c r="R20" i="8"/>
  <c r="R16"/>
  <c r="T48" i="10"/>
  <c r="R18" i="8" s="1"/>
  <c r="T45" i="10"/>
  <c r="T46" s="1"/>
  <c r="T47" s="1"/>
  <c r="R17" i="8" s="1"/>
  <c r="U36" i="10"/>
  <c r="S5" i="8" s="1"/>
  <c r="U35" i="10"/>
  <c r="S6" i="8" s="1"/>
  <c r="U44" i="10"/>
  <c r="U38"/>
  <c r="S3" i="8"/>
  <c r="U50" i="10"/>
  <c r="V30"/>
  <c r="T42"/>
  <c r="R14" i="8" s="1"/>
  <c r="T39" i="10"/>
  <c r="T40" s="1"/>
  <c r="T41" s="1"/>
  <c r="R13" i="8" s="1"/>
  <c r="R12"/>
  <c r="R10" s="1"/>
  <c r="T53" i="10" l="1"/>
  <c r="R21" i="8" s="1"/>
  <c r="S20"/>
  <c r="U51" i="10"/>
  <c r="U52" s="1"/>
  <c r="U54"/>
  <c r="S22" i="8" s="1"/>
  <c r="U42" i="10"/>
  <c r="S14" i="8" s="1"/>
  <c r="S12"/>
  <c r="S10" s="1"/>
  <c r="U39" i="10"/>
  <c r="U40" s="1"/>
  <c r="U41" s="1"/>
  <c r="S13" i="8" s="1"/>
  <c r="V50" i="10"/>
  <c r="T3" i="8"/>
  <c r="W30" i="10"/>
  <c r="V35"/>
  <c r="T6" i="8" s="1"/>
  <c r="V44" i="10"/>
  <c r="V38"/>
  <c r="V36"/>
  <c r="T5" i="8" s="1"/>
  <c r="S16"/>
  <c r="U45" i="10"/>
  <c r="U46" s="1"/>
  <c r="U47" s="1"/>
  <c r="S17" i="8" s="1"/>
  <c r="U48" i="10"/>
  <c r="S18" i="8" s="1"/>
  <c r="U53" i="10" l="1"/>
  <c r="S21" i="8" s="1"/>
  <c r="V42" i="10"/>
  <c r="T14" i="8" s="1"/>
  <c r="V39" i="10"/>
  <c r="V40" s="1"/>
  <c r="V41" s="1"/>
  <c r="T13" i="8" s="1"/>
  <c r="T12"/>
  <c r="T10" s="1"/>
  <c r="V48" i="10"/>
  <c r="T18" i="8" s="1"/>
  <c r="V45" i="10"/>
  <c r="V46" s="1"/>
  <c r="V47" s="1"/>
  <c r="T17" i="8" s="1"/>
  <c r="T16"/>
  <c r="V54" i="10"/>
  <c r="T22" i="8" s="1"/>
  <c r="T20"/>
  <c r="V51" i="10"/>
  <c r="V52" s="1"/>
  <c r="W35"/>
  <c r="U6" i="8" s="1"/>
  <c r="W36" i="10"/>
  <c r="U5" i="8" s="1"/>
  <c r="X30" i="10"/>
  <c r="W38"/>
  <c r="U3" i="8"/>
  <c r="W50" i="10"/>
  <c r="W44"/>
  <c r="V53" l="1"/>
  <c r="T21" i="8" s="1"/>
  <c r="W39" i="10"/>
  <c r="W40" s="1"/>
  <c r="W41" s="1"/>
  <c r="U13" i="8" s="1"/>
  <c r="W42" i="10"/>
  <c r="U14" i="8" s="1"/>
  <c r="U12"/>
  <c r="U10" s="1"/>
  <c r="U16"/>
  <c r="W45" i="10"/>
  <c r="W46" s="1"/>
  <c r="W47" s="1"/>
  <c r="U17" i="8" s="1"/>
  <c r="W48" i="10"/>
  <c r="U18" i="8" s="1"/>
  <c r="U20"/>
  <c r="W51" i="10"/>
  <c r="W52" s="1"/>
  <c r="W54"/>
  <c r="U22" i="8" s="1"/>
  <c r="V3"/>
  <c r="Y30" i="10"/>
  <c r="X36"/>
  <c r="V5" i="8" s="1"/>
  <c r="X44" i="10"/>
  <c r="X38"/>
  <c r="X35"/>
  <c r="V6" i="8" s="1"/>
  <c r="X50" i="10"/>
  <c r="W53" l="1"/>
  <c r="U21" i="8" s="1"/>
  <c r="V16"/>
  <c r="X45" i="10"/>
  <c r="X46" s="1"/>
  <c r="X47" s="1"/>
  <c r="V17" i="8" s="1"/>
  <c r="X48" i="10"/>
  <c r="V18" i="8" s="1"/>
  <c r="W3"/>
  <c r="Y50" i="10"/>
  <c r="Y36"/>
  <c r="W5" i="8" s="1"/>
  <c r="Z30" i="10"/>
  <c r="Y44"/>
  <c r="Y38"/>
  <c r="Y35"/>
  <c r="W6" i="8" s="1"/>
  <c r="V20"/>
  <c r="X51" i="10"/>
  <c r="X52" s="1"/>
  <c r="X54"/>
  <c r="V22" i="8" s="1"/>
  <c r="X39" i="10"/>
  <c r="X40" s="1"/>
  <c r="X41" s="1"/>
  <c r="V13" i="8" s="1"/>
  <c r="V12"/>
  <c r="V10" s="1"/>
  <c r="X42" i="10"/>
  <c r="V14" i="8" s="1"/>
  <c r="X53" i="10" l="1"/>
  <c r="V21" i="8" s="1"/>
  <c r="W16"/>
  <c r="Y48" i="10"/>
  <c r="W18" i="8" s="1"/>
  <c r="Y45" i="10"/>
  <c r="Y46" s="1"/>
  <c r="Y47" s="1"/>
  <c r="W17" i="8" s="1"/>
  <c r="Z38" i="10"/>
  <c r="X3" i="8"/>
  <c r="Z44" i="10"/>
  <c r="Z36"/>
  <c r="X5" i="8" s="1"/>
  <c r="Z50" i="10"/>
  <c r="Z35"/>
  <c r="X6" i="8" s="1"/>
  <c r="AA30" i="10"/>
  <c r="Y39"/>
  <c r="Y40" s="1"/>
  <c r="Y41" s="1"/>
  <c r="W13" i="8" s="1"/>
  <c r="W12"/>
  <c r="W10" s="1"/>
  <c r="Y42" i="10"/>
  <c r="W14" i="8" s="1"/>
  <c r="Y54" i="10"/>
  <c r="W22" i="8" s="1"/>
  <c r="W20"/>
  <c r="Y51" i="10"/>
  <c r="Y52" s="1"/>
  <c r="Y53" l="1"/>
  <c r="W21" i="8" s="1"/>
  <c r="AB30" i="10"/>
  <c r="AA50"/>
  <c r="AA36"/>
  <c r="Y5" i="8" s="1"/>
  <c r="AA38" i="10"/>
  <c r="AA35"/>
  <c r="Y6" i="8" s="1"/>
  <c r="Y3"/>
  <c r="AA44" i="10"/>
  <c r="Z54"/>
  <c r="X22" i="8" s="1"/>
  <c r="Z51" i="10"/>
  <c r="Z52" s="1"/>
  <c r="X20" i="8"/>
  <c r="Z42" i="10"/>
  <c r="X14" i="8" s="1"/>
  <c r="Z39" i="10"/>
  <c r="Z40" s="1"/>
  <c r="Z41" s="1"/>
  <c r="X13" i="8" s="1"/>
  <c r="X12"/>
  <c r="X10" s="1"/>
  <c r="Z45" i="10"/>
  <c r="Z46" s="1"/>
  <c r="Z47" s="1"/>
  <c r="X17" i="8" s="1"/>
  <c r="Z48" i="10"/>
  <c r="X18" i="8" s="1"/>
  <c r="X16"/>
  <c r="Z53" i="10" l="1"/>
  <c r="X21" i="8" s="1"/>
  <c r="AA48" i="10"/>
  <c r="Y18" i="8" s="1"/>
  <c r="AA45" i="10"/>
  <c r="AA46" s="1"/>
  <c r="AA47" s="1"/>
  <c r="Y17" i="8" s="1"/>
  <c r="Y16"/>
  <c r="AA51" i="10"/>
  <c r="AA52" s="1"/>
  <c r="Y20" i="8"/>
  <c r="AA54" i="10"/>
  <c r="Y22" i="8" s="1"/>
  <c r="AA39" i="10"/>
  <c r="AA40" s="1"/>
  <c r="AA41" s="1"/>
  <c r="Y13" i="8" s="1"/>
  <c r="Y12"/>
  <c r="Y10" s="1"/>
  <c r="AA42" i="10"/>
  <c r="Y14" i="8" s="1"/>
  <c r="AN5" i="10"/>
  <c r="AH7"/>
  <c r="AM8"/>
  <c r="AG10"/>
  <c r="AL11"/>
  <c r="AF13"/>
  <c r="AC12"/>
  <c r="AK5"/>
  <c r="AE7"/>
  <c r="AJ8"/>
  <c r="AG4"/>
  <c r="AE6"/>
  <c r="AJ7"/>
  <c r="AD9"/>
  <c r="AI10"/>
  <c r="AN11"/>
  <c r="AH13"/>
  <c r="AC4"/>
  <c r="AM5"/>
  <c r="AG7"/>
  <c r="AL8"/>
  <c r="AI9"/>
  <c r="AN10"/>
  <c r="AH12"/>
  <c r="AM13"/>
  <c r="AE4"/>
  <c r="AG9"/>
  <c r="AL10"/>
  <c r="AF12"/>
  <c r="AK13"/>
  <c r="AM4"/>
  <c r="AF5"/>
  <c r="AK6"/>
  <c r="AE8"/>
  <c r="AD11"/>
  <c r="AN13"/>
  <c r="AL4"/>
  <c r="AM7"/>
  <c r="AH5"/>
  <c r="AG8"/>
  <c r="AK12"/>
  <c r="AJ6"/>
  <c r="AJ4"/>
  <c r="AK11"/>
  <c r="AC11"/>
  <c r="AD10"/>
  <c r="AN12"/>
  <c r="AB36"/>
  <c r="Z5" i="8" s="1"/>
  <c r="AJ5" i="10"/>
  <c r="AI8"/>
  <c r="AN9"/>
  <c r="AM12"/>
  <c r="AG5"/>
  <c r="AF8"/>
  <c r="AL5"/>
  <c r="AK8"/>
  <c r="AJ11"/>
  <c r="AC10"/>
  <c r="AN6"/>
  <c r="AE9"/>
  <c r="AD12"/>
  <c r="AB38"/>
  <c r="AH10"/>
  <c r="AM11"/>
  <c r="AC13"/>
  <c r="AK4"/>
  <c r="AG6"/>
  <c r="AL7"/>
  <c r="AF9"/>
  <c r="AK10"/>
  <c r="AE12"/>
  <c r="AJ13"/>
  <c r="AD4"/>
  <c r="AD6"/>
  <c r="AI7"/>
  <c r="AN8"/>
  <c r="AD5"/>
  <c r="AI6"/>
  <c r="AN7"/>
  <c r="AH9"/>
  <c r="AM10"/>
  <c r="AG12"/>
  <c r="AL13"/>
  <c r="AH4"/>
  <c r="AF6"/>
  <c r="AK7"/>
  <c r="AB44"/>
  <c r="AM9"/>
  <c r="AG11"/>
  <c r="AL12"/>
  <c r="AC7"/>
  <c r="AN4"/>
  <c r="AK9"/>
  <c r="AE11"/>
  <c r="AJ12"/>
  <c r="AC5"/>
  <c r="AF4"/>
  <c r="AJ9"/>
  <c r="AI12"/>
  <c r="AH6"/>
  <c r="AB35"/>
  <c r="Z6" i="8" s="1"/>
  <c r="AM6" i="10"/>
  <c r="AL9"/>
  <c r="AF11"/>
  <c r="AC6"/>
  <c r="AE5"/>
  <c r="AD8"/>
  <c r="AF10"/>
  <c r="AE13"/>
  <c r="AI4"/>
  <c r="AI11"/>
  <c r="AC9"/>
  <c r="AD7"/>
  <c r="AH11"/>
  <c r="AC8"/>
  <c r="AL6"/>
  <c r="AB50"/>
  <c r="AF7"/>
  <c r="AE10"/>
  <c r="AD13"/>
  <c r="AI5"/>
  <c r="AH8"/>
  <c r="AJ10"/>
  <c r="AI13"/>
  <c r="Z3" i="8"/>
  <c r="AG13" i="10"/>
  <c r="AL8" i="8" l="1"/>
  <c r="AG8"/>
  <c r="AI8"/>
  <c r="AC8"/>
  <c r="AA8"/>
  <c r="AD8"/>
  <c r="AB8"/>
  <c r="AJ8"/>
  <c r="AF8"/>
  <c r="AH8"/>
  <c r="AK8"/>
  <c r="AE8"/>
  <c r="AA53" i="10"/>
  <c r="Y21" i="8" s="1"/>
  <c r="AJ32" i="10"/>
  <c r="AG32"/>
  <c r="AK32"/>
  <c r="AB39"/>
  <c r="AB40" s="1"/>
  <c r="AB41" s="1"/>
  <c r="Z13" i="8" s="1"/>
  <c r="AB42" i="10"/>
  <c r="Z12" i="8"/>
  <c r="Z10" s="1"/>
  <c r="AC30" i="10"/>
  <c r="AA3" i="8" s="1"/>
  <c r="AC32" i="10"/>
  <c r="AB54"/>
  <c r="Z20" i="8"/>
  <c r="AB51" i="10"/>
  <c r="AB52" s="1"/>
  <c r="AF32"/>
  <c r="AD32"/>
  <c r="AL32"/>
  <c r="AB45"/>
  <c r="AB46" s="1"/>
  <c r="AB47" s="1"/>
  <c r="AB48"/>
  <c r="Z16" i="8"/>
  <c r="AM32" i="10"/>
  <c r="AI32"/>
  <c r="AE32"/>
  <c r="AN32"/>
  <c r="AH32"/>
  <c r="AB53" l="1"/>
  <c r="Z21" i="8" s="1"/>
  <c r="Z18"/>
  <c r="AC36" i="10"/>
  <c r="AA5" i="8" s="1"/>
  <c r="AC50" i="10"/>
  <c r="AA20" i="8" s="1"/>
  <c r="AD30" i="10"/>
  <c r="AB3" i="8" s="1"/>
  <c r="AC38" i="10"/>
  <c r="AA12" i="8" s="1"/>
  <c r="AA10" s="1"/>
  <c r="AC44" i="10"/>
  <c r="AA16" i="8" s="1"/>
  <c r="AC35" i="10"/>
  <c r="AA6" i="8" s="1"/>
  <c r="Z22"/>
  <c r="Z17"/>
  <c r="Z14"/>
  <c r="AC54" i="10" l="1"/>
  <c r="AA22" i="8" s="1"/>
  <c r="AC51" i="10"/>
  <c r="AC52" s="1"/>
  <c r="AC53" s="1"/>
  <c r="AA21" i="8" s="1"/>
  <c r="AC45" i="10"/>
  <c r="AC46" s="1"/>
  <c r="AC47" s="1"/>
  <c r="AA17" i="8" s="1"/>
  <c r="AC48" i="10"/>
  <c r="AA18" i="8" s="1"/>
  <c r="AE30" i="10"/>
  <c r="AC3" i="8" s="1"/>
  <c r="AD38" i="10"/>
  <c r="AB12" i="8" s="1"/>
  <c r="AB10" s="1"/>
  <c r="AD44" i="10"/>
  <c r="AB16" i="8" s="1"/>
  <c r="AD35" i="10"/>
  <c r="AB6" i="8" s="1"/>
  <c r="AD36" i="10"/>
  <c r="AB5" i="8" s="1"/>
  <c r="AD50" i="10"/>
  <c r="AB20" i="8" s="1"/>
  <c r="AC42" i="10"/>
  <c r="AA14" i="8" s="1"/>
  <c r="AC39" i="10"/>
  <c r="AC40" s="1"/>
  <c r="AC41" s="1"/>
  <c r="AA13" i="8" s="1"/>
  <c r="AD51" i="10" l="1"/>
  <c r="AD52" s="1"/>
  <c r="AD53" s="1"/>
  <c r="AB21" i="8" s="1"/>
  <c r="AD54" i="10"/>
  <c r="AB22" i="8" s="1"/>
  <c r="AD39" i="10"/>
  <c r="AD40" s="1"/>
  <c r="AD41" s="1"/>
  <c r="AB13" i="8" s="1"/>
  <c r="AD42" i="10"/>
  <c r="AB14" i="8" s="1"/>
  <c r="AE44" i="10"/>
  <c r="AC16" i="8" s="1"/>
  <c r="AE36" i="10"/>
  <c r="AC5" i="8" s="1"/>
  <c r="AE35" i="10"/>
  <c r="AC6" i="8" s="1"/>
  <c r="AE50" i="10"/>
  <c r="AC20" i="8" s="1"/>
  <c r="AE38" i="10"/>
  <c r="AC12" i="8" s="1"/>
  <c r="AC10" s="1"/>
  <c r="AF30" i="10"/>
  <c r="AD3" i="8" s="1"/>
  <c r="AD48" i="10"/>
  <c r="AB18" i="8" s="1"/>
  <c r="AD45" i="10"/>
  <c r="AD46" s="1"/>
  <c r="AD47" s="1"/>
  <c r="AB17" i="8" s="1"/>
  <c r="AE39" i="10" l="1"/>
  <c r="AE40" s="1"/>
  <c r="AE41" s="1"/>
  <c r="AC13" i="8" s="1"/>
  <c r="AE42" i="10"/>
  <c r="AC14" i="8" s="1"/>
  <c r="AE51" i="10"/>
  <c r="AE52" s="1"/>
  <c r="AE53" s="1"/>
  <c r="AC21" i="8" s="1"/>
  <c r="AE54" i="10"/>
  <c r="AC22" i="8" s="1"/>
  <c r="AF38" i="10"/>
  <c r="AD12" i="8" s="1"/>
  <c r="AD10" s="1"/>
  <c r="AF35" i="10"/>
  <c r="AD6" i="8" s="1"/>
  <c r="AF44" i="10"/>
  <c r="AD16" i="8" s="1"/>
  <c r="AG30" i="10"/>
  <c r="AE3" i="8" s="1"/>
  <c r="AF36" i="10"/>
  <c r="AD5" i="8" s="1"/>
  <c r="AF50" i="10"/>
  <c r="AD20" i="8" s="1"/>
  <c r="AE48" i="10"/>
  <c r="AC18" i="8" s="1"/>
  <c r="AE45" i="10"/>
  <c r="AE46" s="1"/>
  <c r="AE47" s="1"/>
  <c r="AC17" i="8" s="1"/>
  <c r="AG38" i="10" l="1"/>
  <c r="AE12" i="8" s="1"/>
  <c r="AE10" s="1"/>
  <c r="AG35" i="10"/>
  <c r="AE6" i="8" s="1"/>
  <c r="AG50" i="10"/>
  <c r="AE20" i="8" s="1"/>
  <c r="AH30" i="10"/>
  <c r="AF3" i="8" s="1"/>
  <c r="AG36" i="10"/>
  <c r="AE5" i="8" s="1"/>
  <c r="AG44" i="10"/>
  <c r="AE16" i="8" s="1"/>
  <c r="AF51" i="10"/>
  <c r="AF52" s="1"/>
  <c r="AF53" s="1"/>
  <c r="AD21" i="8" s="1"/>
  <c r="AF54" i="10"/>
  <c r="AD22" i="8" s="1"/>
  <c r="AF45" i="10"/>
  <c r="AF46" s="1"/>
  <c r="AF47" s="1"/>
  <c r="AD17" i="8" s="1"/>
  <c r="AF48" i="10"/>
  <c r="AD18" i="8" s="1"/>
  <c r="AF42" i="10"/>
  <c r="AD14" i="8" s="1"/>
  <c r="AF39" i="10"/>
  <c r="AF40" s="1"/>
  <c r="AF41" s="1"/>
  <c r="AD13" i="8" s="1"/>
  <c r="AG51" i="10" l="1"/>
  <c r="AG52" s="1"/>
  <c r="AG53" s="1"/>
  <c r="AE21" i="8" s="1"/>
  <c r="AG54" i="10"/>
  <c r="AE22" i="8" s="1"/>
  <c r="AG45" i="10"/>
  <c r="AG46" s="1"/>
  <c r="AG47" s="1"/>
  <c r="AE17" i="8" s="1"/>
  <c r="AG48" i="10"/>
  <c r="AE18" i="8" s="1"/>
  <c r="AH38" i="10"/>
  <c r="AF12" i="8" s="1"/>
  <c r="AF10" s="1"/>
  <c r="AH44" i="10"/>
  <c r="AF16" i="8" s="1"/>
  <c r="AH35" i="10"/>
  <c r="AF6" i="8" s="1"/>
  <c r="AH50" i="10"/>
  <c r="AF20" i="8" s="1"/>
  <c r="AH36" i="10"/>
  <c r="AF5" i="8" s="1"/>
  <c r="AI30" i="10"/>
  <c r="AG3" i="8" s="1"/>
  <c r="AG42" i="10"/>
  <c r="AE14" i="8" s="1"/>
  <c r="AG39" i="10"/>
  <c r="AG40" s="1"/>
  <c r="AG41" s="1"/>
  <c r="AE13" i="8" s="1"/>
  <c r="AJ30" i="10" l="1"/>
  <c r="AH3" i="8" s="1"/>
  <c r="AI35" i="10"/>
  <c r="AG6" i="8" s="1"/>
  <c r="AI38" i="10"/>
  <c r="AG12" i="8" s="1"/>
  <c r="AG10" s="1"/>
  <c r="AI44" i="10"/>
  <c r="AG16" i="8" s="1"/>
  <c r="AI36" i="10"/>
  <c r="AG5" i="8" s="1"/>
  <c r="AI50" i="10"/>
  <c r="AG20" i="8" s="1"/>
  <c r="AH42" i="10"/>
  <c r="AF14" i="8" s="1"/>
  <c r="AH39" i="10"/>
  <c r="AH40" s="1"/>
  <c r="AH41" s="1"/>
  <c r="AF13" i="8" s="1"/>
  <c r="AH51" i="10"/>
  <c r="AH52" s="1"/>
  <c r="AH53" s="1"/>
  <c r="AF21" i="8" s="1"/>
  <c r="AH54" i="10"/>
  <c r="AF22" i="8" s="1"/>
  <c r="AH48" i="10"/>
  <c r="AF18" i="8" s="1"/>
  <c r="AH45" i="10"/>
  <c r="AH46" s="1"/>
  <c r="AH47" s="1"/>
  <c r="AF17" i="8" s="1"/>
  <c r="AI42" i="10" l="1"/>
  <c r="AG14" i="8" s="1"/>
  <c r="AI39" i="10"/>
  <c r="AI40" s="1"/>
  <c r="AI41" s="1"/>
  <c r="AG13" i="8" s="1"/>
  <c r="AI54" i="10"/>
  <c r="AG22" i="8" s="1"/>
  <c r="AI51" i="10"/>
  <c r="AI52" s="1"/>
  <c r="AI53" s="1"/>
  <c r="AG21" i="8" s="1"/>
  <c r="AI45" i="10"/>
  <c r="AI46" s="1"/>
  <c r="AI47" s="1"/>
  <c r="AG17" i="8" s="1"/>
  <c r="AI48" i="10"/>
  <c r="AG18" i="8" s="1"/>
  <c r="AJ38" i="10"/>
  <c r="AH12" i="8" s="1"/>
  <c r="AH10" s="1"/>
  <c r="AJ35" i="10"/>
  <c r="AH6" i="8" s="1"/>
  <c r="AJ44" i="10"/>
  <c r="AH16" i="8" s="1"/>
  <c r="AJ50" i="10"/>
  <c r="AH20" i="8" s="1"/>
  <c r="AK30" i="10"/>
  <c r="AI3" i="8" s="1"/>
  <c r="AJ36" i="10"/>
  <c r="AH5" i="8" s="1"/>
  <c r="AL30" i="10" l="1"/>
  <c r="AJ3" i="8" s="1"/>
  <c r="AK50" i="10"/>
  <c r="AI20" i="8" s="1"/>
  <c r="AK44" i="10"/>
  <c r="AI16" i="8" s="1"/>
  <c r="AK36" i="10"/>
  <c r="AI5" i="8" s="1"/>
  <c r="AK38" i="10"/>
  <c r="AI12" i="8" s="1"/>
  <c r="AI10" s="1"/>
  <c r="AK35" i="10"/>
  <c r="AI6" i="8" s="1"/>
  <c r="AJ42" i="10"/>
  <c r="AH14" i="8" s="1"/>
  <c r="AJ39" i="10"/>
  <c r="AJ40" s="1"/>
  <c r="AJ41" s="1"/>
  <c r="AH13" i="8" s="1"/>
  <c r="AJ45" i="10"/>
  <c r="AJ46" s="1"/>
  <c r="AJ47" s="1"/>
  <c r="AH17" i="8" s="1"/>
  <c r="AJ48" i="10"/>
  <c r="AH18" i="8" s="1"/>
  <c r="AJ54" i="10"/>
  <c r="AH22" i="8" s="1"/>
  <c r="AJ51" i="10"/>
  <c r="AJ52" s="1"/>
  <c r="AJ53" s="1"/>
  <c r="AH21" i="8" s="1"/>
  <c r="AK48" i="10" l="1"/>
  <c r="AI18" i="8" s="1"/>
  <c r="AK45" i="10"/>
  <c r="AK46" s="1"/>
  <c r="AK47" s="1"/>
  <c r="AI17" i="8" s="1"/>
  <c r="AK51" i="10"/>
  <c r="AK52" s="1"/>
  <c r="AK53" s="1"/>
  <c r="AI21" i="8" s="1"/>
  <c r="AK54" i="10"/>
  <c r="AI22" i="8" s="1"/>
  <c r="AK39" i="10"/>
  <c r="AK40" s="1"/>
  <c r="AK41" s="1"/>
  <c r="AI13" i="8" s="1"/>
  <c r="AK42" i="10"/>
  <c r="AI14" i="8" s="1"/>
  <c r="AL36" i="10"/>
  <c r="AJ5" i="8" s="1"/>
  <c r="AM30" i="10"/>
  <c r="AK3" i="8" s="1"/>
  <c r="AL50" i="10"/>
  <c r="AJ20" i="8" s="1"/>
  <c r="AL44" i="10"/>
  <c r="AJ16" i="8" s="1"/>
  <c r="AL38" i="10"/>
  <c r="AJ12" i="8" s="1"/>
  <c r="AJ10" s="1"/>
  <c r="AL35" i="10"/>
  <c r="AJ6" i="8" s="1"/>
  <c r="AL48" i="10" l="1"/>
  <c r="AJ18" i="8" s="1"/>
  <c r="AL45" i="10"/>
  <c r="AL46" s="1"/>
  <c r="AL47" s="1"/>
  <c r="AJ17" i="8" s="1"/>
  <c r="AL54" i="10"/>
  <c r="AJ22" i="8" s="1"/>
  <c r="AL51" i="10"/>
  <c r="AL52" s="1"/>
  <c r="AL53" s="1"/>
  <c r="AJ21" i="8" s="1"/>
  <c r="AM35" i="10"/>
  <c r="AK6" i="8" s="1"/>
  <c r="AM38" i="10"/>
  <c r="AK12" i="8" s="1"/>
  <c r="AK10" s="1"/>
  <c r="AM50" i="10"/>
  <c r="AK20" i="8" s="1"/>
  <c r="AM36" i="10"/>
  <c r="AK5" i="8" s="1"/>
  <c r="AM44" i="10"/>
  <c r="AK16" i="8" s="1"/>
  <c r="AN30" i="10"/>
  <c r="AL3" i="8" s="1"/>
  <c r="AL42" i="10"/>
  <c r="AJ14" i="8" s="1"/>
  <c r="AL39" i="10"/>
  <c r="AL40" s="1"/>
  <c r="AL41" s="1"/>
  <c r="AJ13" i="8" s="1"/>
  <c r="B4" i="16" l="1"/>
  <c r="B4" i="15"/>
  <c r="AM54" i="10"/>
  <c r="AK22" i="8" s="1"/>
  <c r="AM51" i="10"/>
  <c r="AM52" s="1"/>
  <c r="AM53" s="1"/>
  <c r="AK21" i="8" s="1"/>
  <c r="AM42" i="10"/>
  <c r="AK14" i="8" s="1"/>
  <c r="AM39" i="10"/>
  <c r="AM40" s="1"/>
  <c r="AM41" s="1"/>
  <c r="AK13" i="8" s="1"/>
  <c r="AM48" i="10"/>
  <c r="AK18" i="8" s="1"/>
  <c r="AM45" i="10"/>
  <c r="AM46" s="1"/>
  <c r="AM47" s="1"/>
  <c r="AK17" i="8" s="1"/>
  <c r="AN38" i="10"/>
  <c r="AL12" i="8" s="1"/>
  <c r="AL10" s="1"/>
  <c r="AN35" i="10"/>
  <c r="AL6" i="8" s="1"/>
  <c r="AN50" i="10"/>
  <c r="AL20" i="8" s="1"/>
  <c r="AN36" i="10"/>
  <c r="AL5" i="8" s="1"/>
  <c r="AN44" i="10"/>
  <c r="AL16" i="8" s="1"/>
  <c r="B12" i="15" l="1"/>
  <c r="C14"/>
  <c r="B20" s="1"/>
  <c r="B13"/>
  <c r="B15"/>
  <c r="E23" i="16"/>
  <c r="E47"/>
  <c r="E49"/>
  <c r="E16"/>
  <c r="E39"/>
  <c r="E40"/>
  <c r="E11"/>
  <c r="E13"/>
  <c r="E44"/>
  <c r="E45"/>
  <c r="E30"/>
  <c r="E15"/>
  <c r="E19"/>
  <c r="E20"/>
  <c r="E32"/>
  <c r="E37"/>
  <c r="E24"/>
  <c r="E25"/>
  <c r="E31"/>
  <c r="E10"/>
  <c r="E22"/>
  <c r="E41"/>
  <c r="E50"/>
  <c r="E35"/>
  <c r="E12"/>
  <c r="E27"/>
  <c r="E46"/>
  <c r="E34"/>
  <c r="E18"/>
  <c r="E42"/>
  <c r="E29"/>
  <c r="E51"/>
  <c r="E36"/>
  <c r="AN51" i="10"/>
  <c r="AN52" s="1"/>
  <c r="AN54"/>
  <c r="AL22" i="8" s="1"/>
  <c r="AN45" i="10"/>
  <c r="AN46" s="1"/>
  <c r="AN47" s="1"/>
  <c r="AL17" i="8" s="1"/>
  <c r="AN48" i="10"/>
  <c r="AL18" i="8" s="1"/>
  <c r="AN42" i="10"/>
  <c r="AL14" i="8" s="1"/>
  <c r="AN39" i="10"/>
  <c r="AN40" s="1"/>
  <c r="AN41" s="1"/>
  <c r="AL13" i="8" s="1"/>
  <c r="E53" i="16" l="1"/>
  <c r="B5" s="1"/>
  <c r="C15" i="15"/>
  <c r="C16" s="1"/>
  <c r="B21"/>
  <c r="B16"/>
  <c r="B22" s="1"/>
  <c r="C13"/>
  <c r="B19"/>
  <c r="B18"/>
  <c r="C12"/>
  <c r="AN53" i="10"/>
  <c r="AL21" i="8" s="1"/>
</calcChain>
</file>

<file path=xl/sharedStrings.xml><?xml version="1.0" encoding="utf-8"?>
<sst xmlns="http://schemas.openxmlformats.org/spreadsheetml/2006/main" count="191" uniqueCount="148">
  <si>
    <t>Year</t>
  </si>
  <si>
    <t>Month</t>
  </si>
  <si>
    <t>Sunrise</t>
  </si>
  <si>
    <t>Landrush</t>
  </si>
  <si>
    <t>Create Seasonality</t>
  </si>
  <si>
    <t>Year 2 Growth</t>
  </si>
  <si>
    <t>Year 3 Growth</t>
  </si>
  <si>
    <t>Estimated Domains in Year 1</t>
  </si>
  <si>
    <t>Estimated Domains in Month 1</t>
  </si>
  <si>
    <t>Drop Offs</t>
  </si>
  <si>
    <t>Total Domains</t>
  </si>
  <si>
    <t>Renewal Rate</t>
  </si>
  <si>
    <t>Total Domain Years</t>
  </si>
  <si>
    <t>Year Create</t>
  </si>
  <si>
    <t>Year Renew</t>
  </si>
  <si>
    <t>NA</t>
  </si>
  <si>
    <t>Est. SRS Transactions</t>
  </si>
  <si>
    <t>Est. DNS Queries</t>
  </si>
  <si>
    <t>Est. WhoIs Queries</t>
  </si>
  <si>
    <t>Est. Number Hosts</t>
  </si>
  <si>
    <t>Est. Number Contacts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</si>
  <si>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</si>
  <si>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</si>
  <si>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</si>
  <si>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</si>
  <si>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</si>
  <si>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</si>
  <si>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</si>
  <si>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</si>
  <si>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</si>
  <si>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Est. SRS Peak Day</t>
  </si>
  <si>
    <t>Est. SRS Peak TPS</t>
  </si>
  <si>
    <t>Est. SRS Avg. TPS</t>
  </si>
  <si>
    <t>Est. SRS Peak 5 min</t>
  </si>
  <si>
    <t>Est. WhoIs Peak Day</t>
  </si>
  <si>
    <t>Est. WhoIs Peak 5min</t>
  </si>
  <si>
    <t>Est. WhoIs Peak TPS</t>
  </si>
  <si>
    <t>Est. WhoIs Avg. TPS</t>
  </si>
  <si>
    <t>Est. DNS Peak QPS</t>
  </si>
  <si>
    <t>Est. DNS Avg. QPS</t>
  </si>
  <si>
    <t>Est. DNS Peak 5min</t>
  </si>
  <si>
    <t>Est. DNS Peak Day</t>
  </si>
  <si>
    <t>SRS Peak TPS</t>
  </si>
  <si>
    <t>SRS Average TPS</t>
  </si>
  <si>
    <t>WhoIs Peak TPS</t>
  </si>
  <si>
    <t>WhoIs Average TPS</t>
  </si>
  <si>
    <t>DNS Average QPS</t>
  </si>
  <si>
    <t>DNS Peak QPS</t>
  </si>
  <si>
    <t>Sunrise &amp; Landrush</t>
  </si>
  <si>
    <t>1 Year Registrations</t>
  </si>
  <si>
    <t>2 Year Registrations</t>
  </si>
  <si>
    <t>3 Year Registrations</t>
  </si>
  <si>
    <t>4 Year Registrations</t>
  </si>
  <si>
    <t>5 Year Registrations</t>
  </si>
  <si>
    <t>6 Year Registrations</t>
  </si>
  <si>
    <t>7 Year Registrations</t>
  </si>
  <si>
    <t>8 Year Registrations</t>
  </si>
  <si>
    <t>9 Year Registrations</t>
  </si>
  <si>
    <t>10 Year Registrations</t>
  </si>
  <si>
    <t>Distribution</t>
  </si>
  <si>
    <t>On-Going</t>
  </si>
  <si>
    <t>Volume Data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</si>
  <si>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</si>
  <si>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</si>
  <si>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</si>
  <si>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</si>
  <si>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</si>
  <si>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</si>
  <si>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SRS Domain Creates</t>
  </si>
  <si>
    <t>SRS Domain Renews</t>
  </si>
  <si>
    <t>Sunrise
&amp; Landrush</t>
  </si>
  <si>
    <t>Capacity of ARI platform - Domains</t>
  </si>
  <si>
    <t>Working Days a Year</t>
  </si>
  <si>
    <t>Calculate TLD Registry Resource Allocation Requirements</t>
  </si>
  <si>
    <t>ARI Platform Domain Name Capacity</t>
  </si>
  <si>
    <t>TLD Maximum Predicted Domain Names</t>
  </si>
  <si>
    <t>Total Monthly Transaction</t>
  </si>
  <si>
    <t>Peak (TPS)</t>
  </si>
  <si>
    <t>ARI Designed Monthly SRS Tx Capacity*</t>
  </si>
  <si>
    <t>ARI Designed Monthly WhoIs Tx Capacity*</t>
  </si>
  <si>
    <t>TLD Maximum Predicted Monthly SRS Utilisation</t>
  </si>
  <si>
    <t>TLD Maximum Predicted Monthly WhoIs Utilisation</t>
  </si>
  <si>
    <t>TLD Maximum Predicted Monthly DNS Utilisation</t>
  </si>
  <si>
    <t>TLD Maximum Predicted Monthly DNS Utilisation (10x factor for DDOS)</t>
  </si>
  <si>
    <t>TLD Maximum Predicted Monthly SRS Utilisation (%)</t>
  </si>
  <si>
    <t>of ARI platform to be allocated</t>
  </si>
  <si>
    <t>TLD Maximum Predicted Monthly WhoIs Utilisation (%)</t>
  </si>
  <si>
    <t>TLD Maximum Predicted Monthly DNS Utilisation (%)</t>
  </si>
  <si>
    <t>TLD Maximum Predicted Monthly DNS Utilisation (10x factor for DDOS) (%)</t>
  </si>
  <si>
    <t>Note: Predictions are also conservation due to calaculations used</t>
  </si>
  <si>
    <t>Calculate TLD Staff Resource Allocation Requirements</t>
  </si>
  <si>
    <t>TLD Overall Resource Usage</t>
  </si>
  <si>
    <t>Staff</t>
  </si>
  <si>
    <t>Qty</t>
  </si>
  <si>
    <t>Time dedicated to Registry Operations</t>
  </si>
  <si>
    <t>Peak Resource Utilsation of this TLD</t>
  </si>
  <si>
    <t>%</t>
  </si>
  <si>
    <t>People Days (Yearly)</t>
  </si>
  <si>
    <t>Executive</t>
  </si>
  <si>
    <t>Chief Executive Officer</t>
  </si>
  <si>
    <t>Chief Technical Officer</t>
  </si>
  <si>
    <t>Chief Operation Officer</t>
  </si>
  <si>
    <t>Client Services</t>
  </si>
  <si>
    <t>Client Services Manager</t>
  </si>
  <si>
    <t>Client Services Officer</t>
  </si>
  <si>
    <t>Finance</t>
  </si>
  <si>
    <t>Financial Controller</t>
  </si>
  <si>
    <t>Accountant</t>
  </si>
  <si>
    <t>Book Keeper</t>
  </si>
  <si>
    <t>Products &amp; Consulting</t>
  </si>
  <si>
    <t>Products &amp; Consulting Manager</t>
  </si>
  <si>
    <t>Product Manager</t>
  </si>
  <si>
    <t>Technical Product Manager</t>
  </si>
  <si>
    <t>Domain Name Industry Consultant</t>
  </si>
  <si>
    <t>Production Support</t>
  </si>
  <si>
    <t>Production Support Manager</t>
  </si>
  <si>
    <t>Service Desk</t>
  </si>
  <si>
    <t>Level 1 Support Team Lead</t>
  </si>
  <si>
    <t>Customer Support Representative (Level 1 Support)</t>
  </si>
  <si>
    <t>Level 2 Support Team Lead</t>
  </si>
  <si>
    <t>Registry Specialists (Level 2 Support)</t>
  </si>
  <si>
    <t>Operations</t>
  </si>
  <si>
    <t>Operations Team Lead</t>
  </si>
  <si>
    <t>Systems Administrators</t>
  </si>
  <si>
    <t>Database Administrators</t>
  </si>
  <si>
    <t>Network Engineers</t>
  </si>
  <si>
    <t>Implementation</t>
  </si>
  <si>
    <t>Project Manager</t>
  </si>
  <si>
    <t>Development</t>
  </si>
  <si>
    <t>Development Manager</t>
  </si>
  <si>
    <t>Business Analyst</t>
  </si>
  <si>
    <t>Developer</t>
  </si>
  <si>
    <t>Quality Analyst</t>
  </si>
  <si>
    <t>Policy &amp; Compliance</t>
  </si>
  <si>
    <t>Legal Manager</t>
  </si>
  <si>
    <t>Legal Counsel</t>
  </si>
  <si>
    <t>Policy Compliance Officer</t>
  </si>
  <si>
    <t>Totals</t>
  </si>
  <si>
    <t>DNS Query Capacity</t>
  </si>
  <si>
    <t>Capacity of ARI Staff - Size of system they can manage</t>
  </si>
  <si>
    <t>ARI Staff Domain Name Capacity</t>
  </si>
  <si>
    <t>Peak DNS Updates/second</t>
  </si>
  <si>
    <t>ARI Designed DNS Update Capacity</t>
  </si>
  <si>
    <t>ARI Designed Monthly DNS Tx Capacity*</t>
  </si>
  <si>
    <t>TLD Maximum Predicted Monthly DNS Update Utilisation</t>
  </si>
  <si>
    <t>TLD Maximum Predicted Monthly DNS Update Utilisation (%)</t>
  </si>
  <si>
    <t>*Real system capacity exceeds designed capacity due to conservative nature of calculations used and capacity only reported as 50% of real capacity (10% for DNS)</t>
  </si>
  <si>
    <t>Chief Strategy Officer</t>
  </si>
</sst>
</file>

<file path=xl/styles.xml><?xml version="1.0" encoding="utf-8"?>
<styleSheet xmlns="http://schemas.openxmlformats.org/spreadsheetml/2006/main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  <numFmt numFmtId="169" formatCode="0.0000%"/>
    <numFmt numFmtId="170" formatCode="0.00000%"/>
  </numFmts>
  <fonts count="13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166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9" fontId="0" fillId="0" borderId="0" xfId="2" applyFont="1"/>
    <xf numFmtId="1" fontId="0" fillId="0" borderId="0" xfId="0" applyNumberFormat="1"/>
    <xf numFmtId="0" fontId="0" fillId="3" borderId="0" xfId="0" applyFill="1"/>
    <xf numFmtId="164" fontId="0" fillId="0" borderId="0" xfId="1" applyNumberFormat="1" applyFont="1"/>
    <xf numFmtId="165" fontId="0" fillId="0" borderId="0" xfId="1" applyNumberFormat="1" applyFont="1"/>
    <xf numFmtId="44" fontId="0" fillId="0" borderId="0" xfId="0" applyNumberFormat="1"/>
    <xf numFmtId="0" fontId="0" fillId="0" borderId="0" xfId="0" applyFill="1"/>
    <xf numFmtId="0" fontId="0" fillId="5" borderId="0" xfId="0" applyFill="1"/>
    <xf numFmtId="9" fontId="0" fillId="6" borderId="0" xfId="2" applyFont="1" applyFill="1"/>
    <xf numFmtId="0" fontId="8" fillId="0" borderId="0" xfId="0" applyFont="1"/>
    <xf numFmtId="0" fontId="8" fillId="0" borderId="1" xfId="0" applyFont="1" applyBorder="1"/>
    <xf numFmtId="0" fontId="0" fillId="0" borderId="1" xfId="0" applyBorder="1"/>
    <xf numFmtId="0" fontId="0" fillId="4" borderId="1" xfId="0" applyFill="1" applyBorder="1"/>
    <xf numFmtId="165" fontId="0" fillId="4" borderId="1" xfId="1" applyNumberFormat="1" applyFont="1" applyFill="1" applyBorder="1"/>
    <xf numFmtId="10" fontId="0" fillId="4" borderId="1" xfId="2" applyNumberFormat="1" applyFont="1" applyFill="1" applyBorder="1"/>
    <xf numFmtId="9" fontId="0" fillId="4" borderId="1" xfId="2" applyFont="1" applyFill="1" applyBorder="1"/>
    <xf numFmtId="0" fontId="8" fillId="0" borderId="0" xfId="0" applyFont="1" applyAlignment="1">
      <alignment wrapText="1"/>
    </xf>
    <xf numFmtId="43" fontId="0" fillId="0" borderId="0" xfId="1" applyNumberFormat="1" applyFont="1"/>
    <xf numFmtId="43" fontId="0" fillId="0" borderId="0" xfId="0" applyNumberFormat="1"/>
    <xf numFmtId="168" fontId="0" fillId="6" borderId="0" xfId="2" applyNumberFormat="1" applyFont="1" applyFill="1"/>
    <xf numFmtId="0" fontId="4" fillId="0" borderId="0" xfId="0" applyFont="1"/>
    <xf numFmtId="165" fontId="0" fillId="7" borderId="0" xfId="50" applyNumberFormat="1" applyFont="1" applyFill="1"/>
    <xf numFmtId="0" fontId="0" fillId="7" borderId="0" xfId="0" applyFill="1"/>
    <xf numFmtId="0" fontId="4" fillId="0" borderId="0" xfId="51"/>
    <xf numFmtId="0" fontId="10" fillId="0" borderId="0" xfId="51" applyFont="1"/>
    <xf numFmtId="165" fontId="0" fillId="0" borderId="0" xfId="50" applyNumberFormat="1" applyFont="1"/>
    <xf numFmtId="165" fontId="4" fillId="0" borderId="0" xfId="51" applyNumberFormat="1"/>
    <xf numFmtId="0" fontId="10" fillId="0" borderId="0" xfId="51" applyFont="1" applyFill="1"/>
    <xf numFmtId="3" fontId="4" fillId="0" borderId="0" xfId="51" applyNumberFormat="1" applyFill="1"/>
    <xf numFmtId="165" fontId="0" fillId="0" borderId="0" xfId="50" applyNumberFormat="1" applyFont="1" applyFill="1"/>
    <xf numFmtId="165" fontId="4" fillId="0" borderId="0" xfId="51" applyNumberFormat="1" applyFill="1"/>
    <xf numFmtId="164" fontId="0" fillId="0" borderId="0" xfId="50" applyNumberFormat="1" applyFont="1"/>
    <xf numFmtId="9" fontId="0" fillId="0" borderId="0" xfId="52" applyFont="1" applyFill="1"/>
    <xf numFmtId="43" fontId="4" fillId="0" borderId="0" xfId="51" applyNumberFormat="1"/>
    <xf numFmtId="0" fontId="11" fillId="0" borderId="0" xfId="51" applyFont="1"/>
    <xf numFmtId="0" fontId="10" fillId="0" borderId="0" xfId="51" applyFont="1" applyAlignment="1"/>
    <xf numFmtId="9" fontId="0" fillId="0" borderId="0" xfId="52" applyFont="1"/>
    <xf numFmtId="0" fontId="12" fillId="0" borderId="1" xfId="51" applyFont="1" applyBorder="1" applyAlignment="1">
      <alignment horizontal="center" vertical="center" wrapText="1"/>
    </xf>
    <xf numFmtId="9" fontId="12" fillId="0" borderId="1" xfId="52" applyFont="1" applyBorder="1" applyAlignment="1">
      <alignment horizontal="center" vertical="center"/>
    </xf>
    <xf numFmtId="9" fontId="12" fillId="0" borderId="1" xfId="52" applyFont="1" applyBorder="1" applyAlignment="1">
      <alignment horizontal="center" vertical="center" wrapText="1"/>
    </xf>
    <xf numFmtId="0" fontId="10" fillId="0" borderId="1" xfId="51" applyFont="1" applyBorder="1"/>
    <xf numFmtId="0" fontId="4" fillId="0" borderId="1" xfId="51" applyBorder="1"/>
    <xf numFmtId="9" fontId="0" fillId="0" borderId="1" xfId="52" applyFont="1" applyBorder="1"/>
    <xf numFmtId="164" fontId="0" fillId="0" borderId="1" xfId="50" applyNumberFormat="1" applyFont="1" applyBorder="1"/>
    <xf numFmtId="164" fontId="4" fillId="0" borderId="1" xfId="51" applyNumberFormat="1" applyBorder="1"/>
    <xf numFmtId="0" fontId="11" fillId="0" borderId="1" xfId="51" applyFont="1" applyBorder="1"/>
    <xf numFmtId="0" fontId="10" fillId="0" borderId="1" xfId="51" applyFont="1" applyFill="1" applyBorder="1"/>
    <xf numFmtId="165" fontId="0" fillId="0" borderId="1" xfId="50" applyNumberFormat="1" applyFont="1" applyBorder="1"/>
    <xf numFmtId="164" fontId="4" fillId="0" borderId="1" xfId="51" applyNumberFormat="1" applyFill="1" applyBorder="1"/>
    <xf numFmtId="165" fontId="4" fillId="7" borderId="0" xfId="51" applyNumberFormat="1" applyFill="1"/>
    <xf numFmtId="0" fontId="3" fillId="0" borderId="0" xfId="0" applyFont="1"/>
    <xf numFmtId="165" fontId="0" fillId="6" borderId="0" xfId="1" applyNumberFormat="1" applyFont="1" applyFill="1"/>
    <xf numFmtId="165" fontId="0" fillId="0" borderId="0" xfId="50" applyNumberFormat="1" applyFont="1" applyFill="1" applyAlignment="1">
      <alignment horizontal="right"/>
    </xf>
    <xf numFmtId="165" fontId="2" fillId="0" borderId="0" xfId="51" applyNumberFormat="1" applyFont="1" applyAlignment="1">
      <alignment horizontal="right"/>
    </xf>
    <xf numFmtId="169" fontId="0" fillId="0" borderId="0" xfId="52" applyNumberFormat="1" applyFont="1"/>
    <xf numFmtId="170" fontId="11" fillId="0" borderId="0" xfId="52" applyNumberFormat="1" applyFont="1"/>
    <xf numFmtId="170" fontId="0" fillId="0" borderId="0" xfId="52" applyNumberFormat="1" applyFont="1"/>
    <xf numFmtId="0" fontId="1" fillId="0" borderId="1" xfId="51" applyFont="1" applyBorder="1"/>
    <xf numFmtId="0" fontId="10" fillId="0" borderId="0" xfId="51" applyFont="1" applyAlignment="1">
      <alignment horizontal="center"/>
    </xf>
    <xf numFmtId="0" fontId="12" fillId="0" borderId="1" xfId="51" applyFont="1" applyBorder="1" applyAlignment="1">
      <alignment horizontal="center" vertical="center"/>
    </xf>
    <xf numFmtId="9" fontId="12" fillId="0" borderId="1" xfId="52" applyFont="1" applyBorder="1" applyAlignment="1">
      <alignment horizontal="center" vertical="center" wrapText="1"/>
    </xf>
  </cellXfs>
  <cellStyles count="53">
    <cellStyle name="Comma" xfId="1" builtinId="3"/>
    <cellStyle name="Comma 2" xfId="48"/>
    <cellStyle name="Comma 3" xfId="50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1"/>
    <cellStyle name="Percent" xfId="2" builtinId="5"/>
    <cellStyle name="Percent 2" xfId="5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workbookViewId="0">
      <selection activeCell="C17" sqref="C17"/>
    </sheetView>
  </sheetViews>
  <sheetFormatPr defaultRowHeight="15.75"/>
  <cols>
    <col min="1" max="1" width="26.375" bestFit="1" customWidth="1"/>
    <col min="2" max="2" width="12.125" bestFit="1" customWidth="1"/>
    <col min="3" max="3" width="16.875" customWidth="1"/>
  </cols>
  <sheetData>
    <row r="1" spans="1:3">
      <c r="A1" s="11" t="s">
        <v>48</v>
      </c>
    </row>
    <row r="2" spans="1:3">
      <c r="A2" s="13"/>
      <c r="B2" s="12" t="s">
        <v>2</v>
      </c>
      <c r="C2" s="12" t="s">
        <v>3</v>
      </c>
    </row>
    <row r="3" spans="1:3">
      <c r="A3" s="13" t="s">
        <v>49</v>
      </c>
      <c r="B3" s="14">
        <v>0</v>
      </c>
      <c r="C3" s="14">
        <v>0</v>
      </c>
    </row>
    <row r="4" spans="1:3">
      <c r="A4" s="13" t="s">
        <v>50</v>
      </c>
      <c r="B4" s="14">
        <v>0</v>
      </c>
      <c r="C4" s="14">
        <v>0</v>
      </c>
    </row>
    <row r="5" spans="1:3">
      <c r="A5" s="13" t="s">
        <v>51</v>
      </c>
      <c r="B5" s="14">
        <v>0</v>
      </c>
      <c r="C5" s="14">
        <v>0</v>
      </c>
    </row>
    <row r="6" spans="1:3">
      <c r="A6" s="13" t="s">
        <v>52</v>
      </c>
      <c r="B6" s="14">
        <v>0</v>
      </c>
      <c r="C6" s="14">
        <v>0</v>
      </c>
    </row>
    <row r="7" spans="1:3">
      <c r="A7" s="13" t="s">
        <v>53</v>
      </c>
      <c r="B7" s="14">
        <v>0</v>
      </c>
      <c r="C7" s="14">
        <v>0</v>
      </c>
    </row>
    <row r="8" spans="1:3">
      <c r="A8" s="13" t="s">
        <v>54</v>
      </c>
      <c r="B8" s="14">
        <v>0</v>
      </c>
      <c r="C8" s="14">
        <v>0</v>
      </c>
    </row>
    <row r="9" spans="1:3">
      <c r="A9" s="13" t="s">
        <v>55</v>
      </c>
      <c r="B9" s="14">
        <v>0</v>
      </c>
      <c r="C9" s="14">
        <v>0</v>
      </c>
    </row>
    <row r="10" spans="1:3">
      <c r="A10" s="13" t="s">
        <v>56</v>
      </c>
      <c r="B10" s="14">
        <v>0</v>
      </c>
      <c r="C10" s="14">
        <v>0</v>
      </c>
    </row>
    <row r="11" spans="1:3">
      <c r="A11" s="13" t="s">
        <v>57</v>
      </c>
      <c r="B11" s="14">
        <v>0</v>
      </c>
      <c r="C11" s="14">
        <v>0</v>
      </c>
    </row>
    <row r="12" spans="1:3">
      <c r="A12" s="13" t="s">
        <v>58</v>
      </c>
      <c r="B12" s="14">
        <v>0</v>
      </c>
      <c r="C12" s="14">
        <v>0</v>
      </c>
    </row>
    <row r="14" spans="1:3">
      <c r="A14" s="11" t="s">
        <v>60</v>
      </c>
    </row>
    <row r="15" spans="1:3" ht="33" customHeight="1">
      <c r="A15" s="12"/>
      <c r="B15" s="12" t="s">
        <v>59</v>
      </c>
    </row>
    <row r="16" spans="1:3">
      <c r="A16" s="13" t="s">
        <v>49</v>
      </c>
      <c r="B16" s="16">
        <v>1</v>
      </c>
    </row>
    <row r="17" spans="1:3">
      <c r="A17" s="13" t="s">
        <v>50</v>
      </c>
      <c r="B17" s="16">
        <v>0</v>
      </c>
    </row>
    <row r="18" spans="1:3">
      <c r="A18" s="13" t="s">
        <v>51</v>
      </c>
      <c r="B18" s="16">
        <v>0</v>
      </c>
    </row>
    <row r="19" spans="1:3">
      <c r="A19" s="13" t="s">
        <v>52</v>
      </c>
      <c r="B19" s="16">
        <v>0</v>
      </c>
    </row>
    <row r="20" spans="1:3">
      <c r="A20" s="13" t="s">
        <v>53</v>
      </c>
      <c r="B20" s="16">
        <v>0</v>
      </c>
    </row>
    <row r="21" spans="1:3">
      <c r="A21" s="13" t="s">
        <v>54</v>
      </c>
      <c r="B21" s="16">
        <v>0</v>
      </c>
    </row>
    <row r="22" spans="1:3">
      <c r="A22" s="13" t="s">
        <v>55</v>
      </c>
      <c r="B22" s="16">
        <v>0</v>
      </c>
    </row>
    <row r="23" spans="1:3">
      <c r="A23" s="13" t="s">
        <v>56</v>
      </c>
      <c r="B23" s="16">
        <v>0</v>
      </c>
    </row>
    <row r="24" spans="1:3">
      <c r="A24" s="13" t="s">
        <v>57</v>
      </c>
      <c r="B24" s="16">
        <v>0</v>
      </c>
    </row>
    <row r="25" spans="1:3">
      <c r="A25" s="13" t="s">
        <v>58</v>
      </c>
      <c r="B25" s="16">
        <v>0</v>
      </c>
    </row>
    <row r="27" spans="1:3">
      <c r="A27" s="11" t="s">
        <v>61</v>
      </c>
    </row>
    <row r="28" spans="1:3">
      <c r="A28" s="13" t="s">
        <v>11</v>
      </c>
      <c r="B28" s="17">
        <v>0.7</v>
      </c>
    </row>
    <row r="29" spans="1:3">
      <c r="A29" s="13" t="s">
        <v>7</v>
      </c>
      <c r="B29" s="15">
        <v>8934</v>
      </c>
    </row>
    <row r="30" spans="1:3">
      <c r="A30" s="13" t="s">
        <v>8</v>
      </c>
      <c r="B30" s="15">
        <v>2230</v>
      </c>
      <c r="C30" s="20"/>
    </row>
    <row r="31" spans="1:3">
      <c r="A31" s="13" t="s">
        <v>5</v>
      </c>
      <c r="B31" s="17">
        <v>0.33250000000000002</v>
      </c>
    </row>
    <row r="32" spans="1:3">
      <c r="A32" s="13" t="s">
        <v>6</v>
      </c>
      <c r="B32" s="17">
        <v>0.24934999999999999</v>
      </c>
    </row>
  </sheetData>
  <customSheetViews>
    <customSheetView guid="{5CDA1519-9BC4-431C-A804-8C8BCA6F7D6F}" topLeftCell="A10">
      <pageMargins left="0.7" right="0.7" top="0.75" bottom="0.75" header="0.3" footer="0.3"/>
    </customSheetView>
    <customSheetView guid="{D99ECB47-4399-42F6-9B77-885DA9F4083B}" topLeftCell="A10">
      <pageMargins left="0.7" right="0.7" top="0.75" bottom="0.75" header="0.3" footer="0.3"/>
    </customSheetView>
    <customSheetView guid="{BBF56B5C-AB69-454B-80E1-9D193A01A6EA}">
      <pageMargins left="0.7" right="0.7" top="0.75" bottom="0.75" header="0.3" footer="0.3"/>
    </customSheetView>
    <customSheetView guid="{2313BBD9-5EBB-40F7-9B48-113B2C561A8A}">
      <pageMargins left="0.7" right="0.7" top="0.75" bottom="0.75" header="0.3" footer="0.3"/>
    </customSheetView>
    <customSheetView guid="{AA57F53F-F018-45C7-BB53-E7D408712C93}" topLeftCell="A10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2"/>
  <sheetViews>
    <sheetView workbookViewId="0">
      <selection activeCell="A2" sqref="A2"/>
    </sheetView>
  </sheetViews>
  <sheetFormatPr defaultRowHeight="15.75"/>
  <cols>
    <col min="1" max="1" width="21.875" bestFit="1" customWidth="1"/>
    <col min="2" max="2" width="10.625" bestFit="1" customWidth="1"/>
    <col min="3" max="4" width="12.125" bestFit="1" customWidth="1"/>
    <col min="5" max="26" width="13.75" bestFit="1" customWidth="1"/>
    <col min="27" max="38" width="13.75" customWidth="1"/>
  </cols>
  <sheetData>
    <row r="1" spans="1:66" s="11" customFormat="1" ht="31.5">
      <c r="A1" s="11" t="s">
        <v>1</v>
      </c>
      <c r="B1" s="18" t="s">
        <v>70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11">
        <v>31</v>
      </c>
      <c r="AH1" s="11">
        <v>32</v>
      </c>
      <c r="AI1" s="11">
        <v>33</v>
      </c>
      <c r="AJ1" s="11">
        <v>34</v>
      </c>
      <c r="AK1" s="11">
        <v>35</v>
      </c>
      <c r="AL1" s="11">
        <v>36</v>
      </c>
    </row>
    <row r="3" spans="1:66">
      <c r="A3" t="s">
        <v>10</v>
      </c>
      <c r="B3" s="6">
        <f>Calculations!D30</f>
        <v>0</v>
      </c>
      <c r="C3" s="6">
        <f>Calculations!E30</f>
        <v>2703</v>
      </c>
      <c r="D3" s="6">
        <f>Calculations!F30</f>
        <v>3238</v>
      </c>
      <c r="E3" s="6">
        <f>Calculations!G30</f>
        <v>3893</v>
      </c>
      <c r="F3" s="6">
        <f>Calculations!H30</f>
        <v>4462</v>
      </c>
      <c r="G3" s="6">
        <f>Calculations!I30</f>
        <v>5133</v>
      </c>
      <c r="H3" s="6">
        <f>Calculations!J30</f>
        <v>5793</v>
      </c>
      <c r="I3" s="6">
        <f>Calculations!K30</f>
        <v>6354</v>
      </c>
      <c r="J3" s="6">
        <f>Calculations!L30</f>
        <v>6909</v>
      </c>
      <c r="K3" s="6">
        <f>Calculations!M30</f>
        <v>7432</v>
      </c>
      <c r="L3" s="6">
        <f>Calculations!N30</f>
        <v>7964</v>
      </c>
      <c r="M3" s="6">
        <f>Calculations!O30</f>
        <v>8517</v>
      </c>
      <c r="N3" s="6">
        <f>Calculations!P30</f>
        <v>8940</v>
      </c>
      <c r="O3" s="6">
        <f>Calculations!Q30</f>
        <v>8528</v>
      </c>
      <c r="P3" s="6">
        <f>Calculations!R30</f>
        <v>8818</v>
      </c>
      <c r="Q3" s="6">
        <f>Calculations!S30</f>
        <v>9174</v>
      </c>
      <c r="R3" s="6">
        <f>Calculations!T30</f>
        <v>9484</v>
      </c>
      <c r="S3" s="6">
        <f>Calculations!U30</f>
        <v>9849</v>
      </c>
      <c r="T3" s="6">
        <f>Calculations!V30</f>
        <v>10208</v>
      </c>
      <c r="U3" s="6">
        <f>Calculations!W30</f>
        <v>10512</v>
      </c>
      <c r="V3" s="6">
        <f>Calculations!X30</f>
        <v>10813</v>
      </c>
      <c r="W3" s="6">
        <f>Calculations!Y30</f>
        <v>11098</v>
      </c>
      <c r="X3" s="6">
        <f>Calculations!Z30</f>
        <v>11387</v>
      </c>
      <c r="Y3" s="6">
        <f>Calculations!AA30</f>
        <v>11688</v>
      </c>
      <c r="Z3" s="6">
        <f>Calculations!AB30</f>
        <v>11918</v>
      </c>
      <c r="AA3" s="6">
        <f>Calculations!AC30</f>
        <v>11693</v>
      </c>
      <c r="AB3" s="6">
        <f>Calculations!AD30</f>
        <v>11968</v>
      </c>
      <c r="AC3" s="6">
        <f>Calculations!AE30</f>
        <v>12305</v>
      </c>
      <c r="AD3" s="6">
        <f>Calculations!AF30</f>
        <v>12598</v>
      </c>
      <c r="AE3" s="6">
        <f>Calculations!AG30</f>
        <v>12942</v>
      </c>
      <c r="AF3" s="6">
        <f>Calculations!AH30</f>
        <v>13281</v>
      </c>
      <c r="AG3" s="6">
        <f>Calculations!AI30</f>
        <v>13569</v>
      </c>
      <c r="AH3" s="6">
        <f>Calculations!AJ30</f>
        <v>13854</v>
      </c>
      <c r="AI3" s="6">
        <f>Calculations!AK30</f>
        <v>14123</v>
      </c>
      <c r="AJ3" s="6">
        <f>Calculations!AL30</f>
        <v>14397</v>
      </c>
      <c r="AK3" s="6">
        <f>Calculations!AM30</f>
        <v>14680</v>
      </c>
      <c r="AL3" s="6">
        <f>Calculations!AN30</f>
        <v>14897</v>
      </c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</row>
    <row r="5" spans="1:66">
      <c r="A5" t="s">
        <v>62</v>
      </c>
      <c r="B5" s="6">
        <f>Calculations!D36</f>
        <v>0</v>
      </c>
      <c r="C5" s="6">
        <f>Calculations!E36</f>
        <v>10164</v>
      </c>
      <c r="D5" s="6">
        <f>Calculations!F36</f>
        <v>12175</v>
      </c>
      <c r="E5" s="6">
        <f>Calculations!G36</f>
        <v>14638</v>
      </c>
      <c r="F5" s="6">
        <f>Calculations!H36</f>
        <v>16778</v>
      </c>
      <c r="G5" s="6">
        <f>Calculations!I36</f>
        <v>19301</v>
      </c>
      <c r="H5" s="6">
        <f>Calculations!J36</f>
        <v>21782</v>
      </c>
      <c r="I5" s="6">
        <f>Calculations!K36</f>
        <v>23892</v>
      </c>
      <c r="J5" s="6">
        <f>Calculations!L36</f>
        <v>25978</v>
      </c>
      <c r="K5" s="6">
        <f>Calculations!M36</f>
        <v>27945</v>
      </c>
      <c r="L5" s="6">
        <f>Calculations!N36</f>
        <v>29945</v>
      </c>
      <c r="M5" s="6">
        <f>Calculations!O36</f>
        <v>32024</v>
      </c>
      <c r="N5" s="6">
        <f>Calculations!P36</f>
        <v>33615</v>
      </c>
      <c r="O5" s="6">
        <f>Calculations!Q36</f>
        <v>32066</v>
      </c>
      <c r="P5" s="6">
        <f>Calculations!R36</f>
        <v>33156</v>
      </c>
      <c r="Q5" s="6">
        <f>Calculations!S36</f>
        <v>34495</v>
      </c>
      <c r="R5" s="6">
        <f>Calculations!T36</f>
        <v>35660</v>
      </c>
      <c r="S5" s="6">
        <f>Calculations!U36</f>
        <v>37033</v>
      </c>
      <c r="T5" s="6">
        <f>Calculations!V36</f>
        <v>38383</v>
      </c>
      <c r="U5" s="6">
        <f>Calculations!W36</f>
        <v>39526</v>
      </c>
      <c r="V5" s="6">
        <f>Calculations!X36</f>
        <v>40657</v>
      </c>
      <c r="W5" s="6">
        <f>Calculations!Y36</f>
        <v>41729</v>
      </c>
      <c r="X5" s="6">
        <f>Calculations!Z36</f>
        <v>42816</v>
      </c>
      <c r="Y5" s="6">
        <f>Calculations!AA36</f>
        <v>43947</v>
      </c>
      <c r="Z5" s="6">
        <f>Calculations!AB36</f>
        <v>44812</v>
      </c>
      <c r="AA5" s="6">
        <f>Calculations!AC36</f>
        <v>43966</v>
      </c>
      <c r="AB5" s="6">
        <f>Calculations!AD36</f>
        <v>45000</v>
      </c>
      <c r="AC5" s="6">
        <f>Calculations!AE36</f>
        <v>46267</v>
      </c>
      <c r="AD5" s="6">
        <f>Calculations!AF36</f>
        <v>47369</v>
      </c>
      <c r="AE5" s="6">
        <f>Calculations!AG36</f>
        <v>48662</v>
      </c>
      <c r="AF5" s="6">
        <f>Calculations!AH36</f>
        <v>49937</v>
      </c>
      <c r="AG5" s="6">
        <f>Calculations!AI36</f>
        <v>51020</v>
      </c>
      <c r="AH5" s="6">
        <f>Calculations!AJ36</f>
        <v>52092</v>
      </c>
      <c r="AI5" s="6">
        <f>Calculations!AK36</f>
        <v>53103</v>
      </c>
      <c r="AJ5" s="6">
        <f>Calculations!AL36</f>
        <v>54133</v>
      </c>
      <c r="AK5" s="6">
        <f>Calculations!AM36</f>
        <v>55197</v>
      </c>
      <c r="AL5" s="6">
        <f>Calculations!AN36</f>
        <v>56013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</row>
    <row r="6" spans="1:66">
      <c r="A6" t="s">
        <v>63</v>
      </c>
      <c r="B6" s="6">
        <f>Calculations!D35</f>
        <v>0</v>
      </c>
      <c r="C6" s="6">
        <f>Calculations!E35</f>
        <v>6163</v>
      </c>
      <c r="D6" s="6">
        <f>Calculations!F35</f>
        <v>7383</v>
      </c>
      <c r="E6" s="6">
        <f>Calculations!G35</f>
        <v>8877</v>
      </c>
      <c r="F6" s="6">
        <f>Calculations!H35</f>
        <v>10174</v>
      </c>
      <c r="G6" s="6">
        <f>Calculations!I35</f>
        <v>11704</v>
      </c>
      <c r="H6" s="6">
        <f>Calculations!J35</f>
        <v>13209</v>
      </c>
      <c r="I6" s="6">
        <f>Calculations!K35</f>
        <v>14488</v>
      </c>
      <c r="J6" s="6">
        <f>Calculations!L35</f>
        <v>15753</v>
      </c>
      <c r="K6" s="6">
        <f>Calculations!M35</f>
        <v>16945</v>
      </c>
      <c r="L6" s="6">
        <f>Calculations!N35</f>
        <v>18158</v>
      </c>
      <c r="M6" s="6">
        <f>Calculations!O35</f>
        <v>19419</v>
      </c>
      <c r="N6" s="6">
        <f>Calculations!P35</f>
        <v>20384</v>
      </c>
      <c r="O6" s="6">
        <f>Calculations!Q35</f>
        <v>19444</v>
      </c>
      <c r="P6" s="6">
        <f>Calculations!R35</f>
        <v>20106</v>
      </c>
      <c r="Q6" s="6">
        <f>Calculations!S35</f>
        <v>20917</v>
      </c>
      <c r="R6" s="6">
        <f>Calculations!T35</f>
        <v>21624</v>
      </c>
      <c r="S6" s="6">
        <f>Calculations!U35</f>
        <v>22456</v>
      </c>
      <c r="T6" s="6">
        <f>Calculations!V35</f>
        <v>23275</v>
      </c>
      <c r="U6" s="6">
        <f>Calculations!W35</f>
        <v>23968</v>
      </c>
      <c r="V6" s="6">
        <f>Calculations!X35</f>
        <v>24654</v>
      </c>
      <c r="W6" s="6">
        <f>Calculations!Y35</f>
        <v>25304</v>
      </c>
      <c r="X6" s="6">
        <f>Calculations!Z35</f>
        <v>25963</v>
      </c>
      <c r="Y6" s="6">
        <f>Calculations!AA35</f>
        <v>26649</v>
      </c>
      <c r="Z6" s="6">
        <f>Calculations!AB35</f>
        <v>27174</v>
      </c>
      <c r="AA6" s="6">
        <f>Calculations!AC35</f>
        <v>26661</v>
      </c>
      <c r="AB6" s="6">
        <f>Calculations!AD35</f>
        <v>27288</v>
      </c>
      <c r="AC6" s="6">
        <f>Calculations!AE35</f>
        <v>28056</v>
      </c>
      <c r="AD6" s="6">
        <f>Calculations!AF35</f>
        <v>28724</v>
      </c>
      <c r="AE6" s="6">
        <f>Calculations!AG35</f>
        <v>29508</v>
      </c>
      <c r="AF6" s="6">
        <f>Calculations!AH35</f>
        <v>30281</v>
      </c>
      <c r="AG6" s="6">
        <f>Calculations!AI35</f>
        <v>30938</v>
      </c>
      <c r="AH6" s="6">
        <f>Calculations!AJ35</f>
        <v>31588</v>
      </c>
      <c r="AI6" s="6">
        <f>Calculations!AK35</f>
        <v>32201</v>
      </c>
      <c r="AJ6" s="6">
        <f>Calculations!AL35</f>
        <v>32826</v>
      </c>
      <c r="AK6" s="6">
        <f>Calculations!AM35</f>
        <v>33471</v>
      </c>
      <c r="AL6" s="6">
        <f>Calculations!AN35</f>
        <v>33966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</row>
    <row r="8" spans="1:66">
      <c r="A8" t="s">
        <v>68</v>
      </c>
      <c r="B8" s="6">
        <f>SUM(Calculations!C4:D13)</f>
        <v>0</v>
      </c>
      <c r="C8" s="6">
        <f>SUM(Calculations!E4:E13)</f>
        <v>2703</v>
      </c>
      <c r="D8" s="6">
        <f>SUM(Calculations!F4:F13)</f>
        <v>535</v>
      </c>
      <c r="E8" s="6">
        <f>SUM(Calculations!G4:G13)</f>
        <v>655</v>
      </c>
      <c r="F8" s="6">
        <f>SUM(Calculations!H4:H13)</f>
        <v>569</v>
      </c>
      <c r="G8" s="6">
        <f>SUM(Calculations!I4:I13)</f>
        <v>671</v>
      </c>
      <c r="H8" s="6">
        <f>SUM(Calculations!J4:J13)</f>
        <v>660</v>
      </c>
      <c r="I8" s="6">
        <f>SUM(Calculations!K4:K13)</f>
        <v>561</v>
      </c>
      <c r="J8" s="6">
        <f>SUM(Calculations!L4:L13)</f>
        <v>555</v>
      </c>
      <c r="K8" s="6">
        <f>SUM(Calculations!M4:M13)</f>
        <v>523</v>
      </c>
      <c r="L8" s="6">
        <f>SUM(Calculations!N4:N13)</f>
        <v>532</v>
      </c>
      <c r="M8" s="6">
        <f>SUM(Calculations!O4:O13)</f>
        <v>553</v>
      </c>
      <c r="N8" s="6">
        <f>SUM(Calculations!P4:P13)</f>
        <v>423</v>
      </c>
      <c r="O8" s="6">
        <f>SUM(Calculations!Q4:Q13)</f>
        <v>399</v>
      </c>
      <c r="P8" s="6">
        <f>SUM(Calculations!R4:R13)</f>
        <v>451</v>
      </c>
      <c r="Q8" s="6">
        <f>SUM(Calculations!S4:S13)</f>
        <v>553</v>
      </c>
      <c r="R8" s="6">
        <f>SUM(Calculations!T4:T13)</f>
        <v>481</v>
      </c>
      <c r="S8" s="6">
        <f>SUM(Calculations!U4:U13)</f>
        <v>567</v>
      </c>
      <c r="T8" s="6">
        <f>SUM(Calculations!V4:V13)</f>
        <v>557</v>
      </c>
      <c r="U8" s="6">
        <f>SUM(Calculations!W4:W13)</f>
        <v>473</v>
      </c>
      <c r="V8" s="6">
        <f>SUM(Calculations!X4:X13)</f>
        <v>468</v>
      </c>
      <c r="W8" s="6">
        <f>SUM(Calculations!Y4:Y13)</f>
        <v>442</v>
      </c>
      <c r="X8" s="6">
        <f>SUM(Calculations!Z4:Z13)</f>
        <v>449</v>
      </c>
      <c r="Y8" s="6">
        <f>SUM(Calculations!AA4:AA13)</f>
        <v>467</v>
      </c>
      <c r="Z8" s="6">
        <f>SUM(Calculations!AB4:AB13)</f>
        <v>357</v>
      </c>
      <c r="AA8" s="6">
        <f>SUM(Calculations!AC4:AC13)</f>
        <v>463</v>
      </c>
      <c r="AB8" s="6">
        <f>SUM(Calculations!AD4:AD13)</f>
        <v>523</v>
      </c>
      <c r="AC8" s="6">
        <f>SUM(Calculations!AE4:AE13)</f>
        <v>641</v>
      </c>
      <c r="AD8" s="6">
        <f>SUM(Calculations!AF4:AF13)</f>
        <v>557</v>
      </c>
      <c r="AE8" s="6">
        <f>SUM(Calculations!AG4:AG13)</f>
        <v>656</v>
      </c>
      <c r="AF8" s="6">
        <f>SUM(Calculations!AH4:AH13)</f>
        <v>645</v>
      </c>
      <c r="AG8" s="6">
        <f>SUM(Calculations!AI4:AI13)</f>
        <v>548</v>
      </c>
      <c r="AH8" s="6">
        <f>SUM(Calculations!AJ4:AJ13)</f>
        <v>543</v>
      </c>
      <c r="AI8" s="6">
        <f>SUM(Calculations!AK4:AK13)</f>
        <v>512</v>
      </c>
      <c r="AJ8" s="6">
        <f>SUM(Calculations!AL4:AL13)</f>
        <v>521</v>
      </c>
      <c r="AK8" s="6">
        <f>SUM(Calculations!AM4:AM13)</f>
        <v>540</v>
      </c>
      <c r="AL8" s="6">
        <f>SUM(Calculations!AN4:AN13)</f>
        <v>414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</row>
    <row r="9" spans="1:66">
      <c r="A9" t="s">
        <v>69</v>
      </c>
      <c r="B9" s="6">
        <f>SUM(Calculations!C15:D24)</f>
        <v>0</v>
      </c>
      <c r="C9" s="6">
        <f>SUM(Calculations!E15:E24)</f>
        <v>0</v>
      </c>
      <c r="D9" s="6">
        <f>SUM(Calculations!F15:F24)</f>
        <v>0</v>
      </c>
      <c r="E9" s="6">
        <f>SUM(Calculations!G15:G24)</f>
        <v>0</v>
      </c>
      <c r="F9" s="6">
        <f>SUM(Calculations!H15:H24)</f>
        <v>0</v>
      </c>
      <c r="G9" s="6">
        <f>SUM(Calculations!I15:I24)</f>
        <v>0</v>
      </c>
      <c r="H9" s="6">
        <f>SUM(Calculations!J15:J24)</f>
        <v>0</v>
      </c>
      <c r="I9" s="6">
        <f>SUM(Calculations!K15:K24)</f>
        <v>0</v>
      </c>
      <c r="J9" s="6">
        <f>SUM(Calculations!L15:L24)</f>
        <v>0</v>
      </c>
      <c r="K9" s="6">
        <f>SUM(Calculations!M15:M24)</f>
        <v>0</v>
      </c>
      <c r="L9" s="6">
        <f>SUM(Calculations!N15:N24)</f>
        <v>0</v>
      </c>
      <c r="M9" s="6">
        <f>SUM(Calculations!O15:O24)</f>
        <v>0</v>
      </c>
      <c r="N9" s="6">
        <f>SUM(Calculations!P15:P24)</f>
        <v>0</v>
      </c>
      <c r="O9" s="6">
        <f>SUM(Calculations!Q15:Q24)</f>
        <v>1893</v>
      </c>
      <c r="P9" s="6">
        <f>SUM(Calculations!R15:R24)</f>
        <v>375</v>
      </c>
      <c r="Q9" s="6">
        <f>SUM(Calculations!S15:S24)</f>
        <v>459</v>
      </c>
      <c r="R9" s="6">
        <f>SUM(Calculations!T15:T24)</f>
        <v>399</v>
      </c>
      <c r="S9" s="6">
        <f>SUM(Calculations!U15:U24)</f>
        <v>470</v>
      </c>
      <c r="T9" s="6">
        <f>SUM(Calculations!V15:V24)</f>
        <v>462</v>
      </c>
      <c r="U9" s="6">
        <f>SUM(Calculations!W15:W24)</f>
        <v>393</v>
      </c>
      <c r="V9" s="6">
        <f>SUM(Calculations!X15:X24)</f>
        <v>389</v>
      </c>
      <c r="W9" s="6">
        <f>SUM(Calculations!Y15:Y24)</f>
        <v>367</v>
      </c>
      <c r="X9" s="6">
        <f>SUM(Calculations!Z15:Z24)</f>
        <v>373</v>
      </c>
      <c r="Y9" s="6">
        <f>SUM(Calculations!AA15:AA24)</f>
        <v>388</v>
      </c>
      <c r="Z9" s="6">
        <f>SUM(Calculations!AB15:AB24)</f>
        <v>297</v>
      </c>
      <c r="AA9" s="6">
        <f>SUM(Calculations!AC15:AC24)</f>
        <v>1605</v>
      </c>
      <c r="AB9" s="6">
        <f>SUM(Calculations!AD15:AD24)</f>
        <v>579</v>
      </c>
      <c r="AC9" s="6">
        <f>SUM(Calculations!AE15:AE24)</f>
        <v>709</v>
      </c>
      <c r="AD9" s="6">
        <f>SUM(Calculations!AF15:AF24)</f>
        <v>616</v>
      </c>
      <c r="AE9" s="6">
        <f>SUM(Calculations!AG15:AG24)</f>
        <v>726</v>
      </c>
      <c r="AF9" s="6">
        <f>SUM(Calculations!AH15:AH24)</f>
        <v>714</v>
      </c>
      <c r="AG9" s="6">
        <f>SUM(Calculations!AI15:AI24)</f>
        <v>607</v>
      </c>
      <c r="AH9" s="6">
        <f>SUM(Calculations!AJ15:AJ24)</f>
        <v>600</v>
      </c>
      <c r="AI9" s="6">
        <f>SUM(Calculations!AK15:AK24)</f>
        <v>567</v>
      </c>
      <c r="AJ9" s="6">
        <f>SUM(Calculations!AL15:AL24)</f>
        <v>576</v>
      </c>
      <c r="AK9" s="6">
        <f>SUM(Calculations!AM15:AM24)</f>
        <v>599</v>
      </c>
      <c r="AL9" s="6">
        <f>SUM(Calculations!AN15:AN24)</f>
        <v>458</v>
      </c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1:66">
      <c r="A10" t="s">
        <v>65</v>
      </c>
      <c r="B10" s="6">
        <f>B12-SUM(B8:B9)</f>
        <v>0</v>
      </c>
      <c r="C10" s="6">
        <f>C12-SUM(C8:C9)</f>
        <v>186507</v>
      </c>
      <c r="D10" s="6">
        <f t="shared" ref="D10:Z10" si="0">D12-SUM(D8:D9)</f>
        <v>226125</v>
      </c>
      <c r="E10" s="6">
        <f t="shared" si="0"/>
        <v>271855</v>
      </c>
      <c r="F10" s="6">
        <f t="shared" si="0"/>
        <v>311771</v>
      </c>
      <c r="G10" s="6">
        <f t="shared" si="0"/>
        <v>358639</v>
      </c>
      <c r="H10" s="6">
        <f t="shared" si="0"/>
        <v>404850</v>
      </c>
      <c r="I10" s="6">
        <f t="shared" si="0"/>
        <v>444219</v>
      </c>
      <c r="J10" s="6">
        <f t="shared" si="0"/>
        <v>483075</v>
      </c>
      <c r="K10" s="6">
        <f t="shared" si="0"/>
        <v>519717</v>
      </c>
      <c r="L10" s="6">
        <f t="shared" si="0"/>
        <v>556948</v>
      </c>
      <c r="M10" s="6">
        <f t="shared" si="0"/>
        <v>595637</v>
      </c>
      <c r="N10" s="6">
        <f t="shared" si="0"/>
        <v>625377</v>
      </c>
      <c r="O10" s="6">
        <f t="shared" si="0"/>
        <v>594668</v>
      </c>
      <c r="P10" s="6">
        <f t="shared" si="0"/>
        <v>616434</v>
      </c>
      <c r="Q10" s="6">
        <f t="shared" si="0"/>
        <v>641168</v>
      </c>
      <c r="R10" s="6">
        <f t="shared" si="0"/>
        <v>663000</v>
      </c>
      <c r="S10" s="6">
        <f t="shared" si="0"/>
        <v>688393</v>
      </c>
      <c r="T10" s="6">
        <f t="shared" si="0"/>
        <v>713541</v>
      </c>
      <c r="U10" s="6">
        <f t="shared" si="0"/>
        <v>734974</v>
      </c>
      <c r="V10" s="6">
        <f t="shared" si="0"/>
        <v>756053</v>
      </c>
      <c r="W10" s="6">
        <f t="shared" si="0"/>
        <v>776051</v>
      </c>
      <c r="X10" s="6">
        <f t="shared" si="0"/>
        <v>796268</v>
      </c>
      <c r="Y10" s="6">
        <f t="shared" si="0"/>
        <v>817305</v>
      </c>
      <c r="Z10" s="6">
        <f t="shared" si="0"/>
        <v>833606</v>
      </c>
      <c r="AA10" s="6">
        <f t="shared" ref="AA10:AL10" si="1">AA12-SUM(AA8:AA9)</f>
        <v>816442</v>
      </c>
      <c r="AB10" s="6">
        <f t="shared" si="1"/>
        <v>836658</v>
      </c>
      <c r="AC10" s="6">
        <f t="shared" si="1"/>
        <v>860000</v>
      </c>
      <c r="AD10" s="6">
        <f t="shared" si="1"/>
        <v>880687</v>
      </c>
      <c r="AE10" s="6">
        <f t="shared" si="1"/>
        <v>904558</v>
      </c>
      <c r="AF10" s="6">
        <f t="shared" si="1"/>
        <v>928311</v>
      </c>
      <c r="AG10" s="6">
        <f t="shared" si="1"/>
        <v>948675</v>
      </c>
      <c r="AH10" s="6">
        <f t="shared" si="1"/>
        <v>968637</v>
      </c>
      <c r="AI10" s="6">
        <f t="shared" si="1"/>
        <v>987531</v>
      </c>
      <c r="AJ10" s="6">
        <f t="shared" si="1"/>
        <v>1006693</v>
      </c>
      <c r="AK10" s="6">
        <f t="shared" si="1"/>
        <v>1026461</v>
      </c>
      <c r="AL10" s="6">
        <f t="shared" si="1"/>
        <v>1041918</v>
      </c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1:66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66">
      <c r="A12" t="s">
        <v>64</v>
      </c>
      <c r="B12" s="6">
        <f>SUM(Calculations!C38:D38)</f>
        <v>0</v>
      </c>
      <c r="C12" s="6">
        <f>Calculations!E38</f>
        <v>189210</v>
      </c>
      <c r="D12" s="6">
        <f>Calculations!F38</f>
        <v>226660</v>
      </c>
      <c r="E12" s="6">
        <f>Calculations!G38</f>
        <v>272510</v>
      </c>
      <c r="F12" s="6">
        <f>Calculations!H38</f>
        <v>312340</v>
      </c>
      <c r="G12" s="6">
        <f>Calculations!I38</f>
        <v>359310</v>
      </c>
      <c r="H12" s="6">
        <f>Calculations!J38</f>
        <v>405510</v>
      </c>
      <c r="I12" s="6">
        <f>Calculations!K38</f>
        <v>444780</v>
      </c>
      <c r="J12" s="6">
        <f>Calculations!L38</f>
        <v>483630</v>
      </c>
      <c r="K12" s="6">
        <f>Calculations!M38</f>
        <v>520240</v>
      </c>
      <c r="L12" s="6">
        <f>Calculations!N38</f>
        <v>557480</v>
      </c>
      <c r="M12" s="6">
        <f>Calculations!O38</f>
        <v>596190</v>
      </c>
      <c r="N12" s="6">
        <f>Calculations!P38</f>
        <v>625800</v>
      </c>
      <c r="O12" s="6">
        <f>Calculations!Q38</f>
        <v>596960</v>
      </c>
      <c r="P12" s="6">
        <f>Calculations!R38</f>
        <v>617260</v>
      </c>
      <c r="Q12" s="6">
        <f>Calculations!S38</f>
        <v>642180</v>
      </c>
      <c r="R12" s="6">
        <f>Calculations!T38</f>
        <v>663880</v>
      </c>
      <c r="S12" s="6">
        <f>Calculations!U38</f>
        <v>689430</v>
      </c>
      <c r="T12" s="6">
        <f>Calculations!V38</f>
        <v>714560</v>
      </c>
      <c r="U12" s="6">
        <f>Calculations!W38</f>
        <v>735840</v>
      </c>
      <c r="V12" s="6">
        <f>Calculations!X38</f>
        <v>756910</v>
      </c>
      <c r="W12" s="6">
        <f>Calculations!Y38</f>
        <v>776860</v>
      </c>
      <c r="X12" s="6">
        <f>Calculations!Z38</f>
        <v>797090</v>
      </c>
      <c r="Y12" s="6">
        <f>Calculations!AA38</f>
        <v>818160</v>
      </c>
      <c r="Z12" s="6">
        <f>Calculations!AB38</f>
        <v>834260</v>
      </c>
      <c r="AA12" s="6">
        <f>Calculations!AC38</f>
        <v>818510</v>
      </c>
      <c r="AB12" s="6">
        <f>Calculations!AD38</f>
        <v>837760</v>
      </c>
      <c r="AC12" s="6">
        <f>Calculations!AE38</f>
        <v>861350</v>
      </c>
      <c r="AD12" s="6">
        <f>Calculations!AF38</f>
        <v>881860</v>
      </c>
      <c r="AE12" s="6">
        <f>Calculations!AG38</f>
        <v>905940</v>
      </c>
      <c r="AF12" s="6">
        <f>Calculations!AH38</f>
        <v>929670</v>
      </c>
      <c r="AG12" s="6">
        <f>Calculations!AI38</f>
        <v>949830</v>
      </c>
      <c r="AH12" s="6">
        <f>Calculations!AJ38</f>
        <v>969780</v>
      </c>
      <c r="AI12" s="6">
        <f>Calculations!AK38</f>
        <v>988610</v>
      </c>
      <c r="AJ12" s="6">
        <f>Calculations!AL38</f>
        <v>1007790</v>
      </c>
      <c r="AK12" s="6">
        <f>Calculations!AM38</f>
        <v>1027600</v>
      </c>
      <c r="AL12" s="6">
        <f>Calculations!AN38</f>
        <v>1042790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>
      <c r="A13" t="s">
        <v>42</v>
      </c>
      <c r="B13" s="5">
        <f>MAX(Calculations!C41:D41)</f>
        <v>0</v>
      </c>
      <c r="C13" s="5">
        <f>Calculations!E41</f>
        <v>1.8920999999999999</v>
      </c>
      <c r="D13" s="5">
        <f>Calculations!F41</f>
        <v>2.2665999999999999</v>
      </c>
      <c r="E13" s="5">
        <f>Calculations!G41</f>
        <v>2.7250999999999999</v>
      </c>
      <c r="F13" s="5">
        <f>Calculations!H41</f>
        <v>3.1233999999999997</v>
      </c>
      <c r="G13" s="5">
        <f>Calculations!I41</f>
        <v>3.5931000000000002</v>
      </c>
      <c r="H13" s="5">
        <f>Calculations!J41</f>
        <v>4.0550999999999995</v>
      </c>
      <c r="I13" s="5">
        <f>Calculations!K41</f>
        <v>4.4478000000000009</v>
      </c>
      <c r="J13" s="5">
        <f>Calculations!L41</f>
        <v>4.8363000000000005</v>
      </c>
      <c r="K13" s="5">
        <f>Calculations!M41</f>
        <v>5.2023999999999999</v>
      </c>
      <c r="L13" s="5">
        <f>Calculations!N41</f>
        <v>5.5747999999999998</v>
      </c>
      <c r="M13" s="5">
        <f>Calculations!O41</f>
        <v>5.9619000000000009</v>
      </c>
      <c r="N13" s="5">
        <f>Calculations!P41</f>
        <v>6.258</v>
      </c>
      <c r="O13" s="5">
        <f>Calculations!Q41</f>
        <v>5.9696000000000007</v>
      </c>
      <c r="P13" s="5">
        <f>Calculations!R41</f>
        <v>6.1726000000000001</v>
      </c>
      <c r="Q13" s="5">
        <f>Calculations!S41</f>
        <v>6.4218000000000002</v>
      </c>
      <c r="R13" s="5">
        <f>Calculations!T41</f>
        <v>6.6387999999999998</v>
      </c>
      <c r="S13" s="5">
        <f>Calculations!U41</f>
        <v>6.8943000000000003</v>
      </c>
      <c r="T13" s="5">
        <f>Calculations!V41</f>
        <v>7.1455999999999991</v>
      </c>
      <c r="U13" s="5">
        <f>Calculations!W41</f>
        <v>7.3583999999999996</v>
      </c>
      <c r="V13" s="5">
        <f>Calculations!X41</f>
        <v>7.5690999999999997</v>
      </c>
      <c r="W13" s="5">
        <f>Calculations!Y41</f>
        <v>7.7686000000000002</v>
      </c>
      <c r="X13" s="5">
        <f>Calculations!Z41</f>
        <v>7.9709000000000003</v>
      </c>
      <c r="Y13" s="5">
        <f>Calculations!AA41</f>
        <v>8.1815999999999995</v>
      </c>
      <c r="Z13" s="5">
        <f>Calculations!AB41</f>
        <v>8.3426000000000009</v>
      </c>
      <c r="AA13" s="5">
        <f>Calculations!AC41</f>
        <v>8.1851000000000003</v>
      </c>
      <c r="AB13" s="5">
        <f>Calculations!AD41</f>
        <v>8.377600000000001</v>
      </c>
      <c r="AC13" s="5">
        <f>Calculations!AE41</f>
        <v>8.6135000000000002</v>
      </c>
      <c r="AD13" s="5">
        <f>Calculations!AF41</f>
        <v>8.8186</v>
      </c>
      <c r="AE13" s="5">
        <f>Calculations!AG41</f>
        <v>9.0594000000000001</v>
      </c>
      <c r="AF13" s="5">
        <f>Calculations!AH41</f>
        <v>9.2967000000000013</v>
      </c>
      <c r="AG13" s="5">
        <f>Calculations!AI41</f>
        <v>9.4982999999999986</v>
      </c>
      <c r="AH13" s="5">
        <f>Calculations!AJ41</f>
        <v>9.6978000000000009</v>
      </c>
      <c r="AI13" s="5">
        <f>Calculations!AK41</f>
        <v>9.886099999999999</v>
      </c>
      <c r="AJ13" s="5">
        <f>Calculations!AL41</f>
        <v>10.0779</v>
      </c>
      <c r="AK13" s="5">
        <f>Calculations!AM41</f>
        <v>10.276</v>
      </c>
      <c r="AL13" s="5">
        <f>Calculations!AN41</f>
        <v>10.427899999999999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>
      <c r="A14" t="s">
        <v>43</v>
      </c>
      <c r="B14" s="5">
        <f>AVERAGE(Calculations!C42:D42)</f>
        <v>0</v>
      </c>
      <c r="C14" s="5">
        <f>Calculations!E42</f>
        <v>7.2997685185185179E-2</v>
      </c>
      <c r="D14" s="5">
        <f>Calculations!F42</f>
        <v>8.7445987654320989E-2</v>
      </c>
      <c r="E14" s="5">
        <f>Calculations!G42</f>
        <v>0.10513503086419754</v>
      </c>
      <c r="F14" s="5">
        <f>Calculations!H42</f>
        <v>0.12050154320987655</v>
      </c>
      <c r="G14" s="5">
        <f>Calculations!I42</f>
        <v>0.1386226851851852</v>
      </c>
      <c r="H14" s="5">
        <f>Calculations!J42</f>
        <v>0.15644675925925927</v>
      </c>
      <c r="I14" s="5">
        <f>Calculations!K42</f>
        <v>0.17159722222222223</v>
      </c>
      <c r="J14" s="5">
        <f>Calculations!L42</f>
        <v>0.18658564814814815</v>
      </c>
      <c r="K14" s="5">
        <f>Calculations!M42</f>
        <v>0.20070987654320988</v>
      </c>
      <c r="L14" s="5">
        <f>Calculations!N42</f>
        <v>0.21507716049382716</v>
      </c>
      <c r="M14" s="5">
        <f>Calculations!O42</f>
        <v>0.23001157407407408</v>
      </c>
      <c r="N14" s="5">
        <f>Calculations!P42</f>
        <v>0.2414351851851852</v>
      </c>
      <c r="O14" s="5">
        <f>Calculations!Q42</f>
        <v>0.23030864197530865</v>
      </c>
      <c r="P14" s="5">
        <f>Calculations!R42</f>
        <v>0.23814043209876543</v>
      </c>
      <c r="Q14" s="5">
        <f>Calculations!S42</f>
        <v>0.24775462962962963</v>
      </c>
      <c r="R14" s="5">
        <f>Calculations!T42</f>
        <v>0.25612654320987654</v>
      </c>
      <c r="S14" s="5">
        <f>Calculations!U42</f>
        <v>0.26598379629629632</v>
      </c>
      <c r="T14" s="5">
        <f>Calculations!V42</f>
        <v>0.27567901234567899</v>
      </c>
      <c r="U14" s="5">
        <f>Calculations!W42</f>
        <v>0.28388888888888891</v>
      </c>
      <c r="V14" s="5">
        <f>Calculations!X42</f>
        <v>0.29201774691358023</v>
      </c>
      <c r="W14" s="5">
        <f>Calculations!Y42</f>
        <v>0.29971450617283951</v>
      </c>
      <c r="X14" s="5">
        <f>Calculations!Z42</f>
        <v>0.3075192901234568</v>
      </c>
      <c r="Y14" s="5">
        <f>Calculations!AA42</f>
        <v>0.31564814814814812</v>
      </c>
      <c r="Z14" s="5">
        <f>Calculations!AB42</f>
        <v>0.32185956790123454</v>
      </c>
      <c r="AA14" s="5">
        <f>Calculations!AC42</f>
        <v>0.3157831790123457</v>
      </c>
      <c r="AB14" s="5">
        <f>Calculations!AD42</f>
        <v>0.32320987654320987</v>
      </c>
      <c r="AC14" s="5">
        <f>Calculations!AE42</f>
        <v>0.33231095679012346</v>
      </c>
      <c r="AD14" s="5">
        <f>Calculations!AF42</f>
        <v>0.34022376543209876</v>
      </c>
      <c r="AE14" s="5">
        <f>Calculations!AG42</f>
        <v>0.3495138888888889</v>
      </c>
      <c r="AF14" s="5">
        <f>Calculations!AH42</f>
        <v>0.35866898148148146</v>
      </c>
      <c r="AG14" s="5">
        <f>Calculations!AI42</f>
        <v>0.36644675925925924</v>
      </c>
      <c r="AH14" s="5">
        <f>Calculations!AJ42</f>
        <v>0.37414351851851851</v>
      </c>
      <c r="AI14" s="5">
        <f>Calculations!AK42</f>
        <v>0.38140817901234569</v>
      </c>
      <c r="AJ14" s="5">
        <f>Calculations!AL42</f>
        <v>0.38880787037037035</v>
      </c>
      <c r="AK14" s="5">
        <f>Calculations!AM42</f>
        <v>0.39645061728395059</v>
      </c>
      <c r="AL14" s="5">
        <f>Calculations!AN42</f>
        <v>0.40231095679012346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66">
      <c r="A16" t="s">
        <v>66</v>
      </c>
      <c r="B16" s="6">
        <f>SUM(Calculations!C44:D44)</f>
        <v>0</v>
      </c>
      <c r="C16" s="6">
        <f>Calculations!E44</f>
        <v>81090</v>
      </c>
      <c r="D16" s="6">
        <f>Calculations!F44</f>
        <v>97140</v>
      </c>
      <c r="E16" s="6">
        <f>Calculations!G44</f>
        <v>116790</v>
      </c>
      <c r="F16" s="6">
        <f>Calculations!H44</f>
        <v>133860</v>
      </c>
      <c r="G16" s="6">
        <f>Calculations!I44</f>
        <v>153990</v>
      </c>
      <c r="H16" s="6">
        <f>Calculations!J44</f>
        <v>173790</v>
      </c>
      <c r="I16" s="6">
        <f>Calculations!K44</f>
        <v>190620</v>
      </c>
      <c r="J16" s="6">
        <f>Calculations!L44</f>
        <v>207270</v>
      </c>
      <c r="K16" s="6">
        <f>Calculations!M44</f>
        <v>222960</v>
      </c>
      <c r="L16" s="6">
        <f>Calculations!N44</f>
        <v>238920</v>
      </c>
      <c r="M16" s="6">
        <f>Calculations!O44</f>
        <v>255510</v>
      </c>
      <c r="N16" s="6">
        <f>Calculations!P44</f>
        <v>268200</v>
      </c>
      <c r="O16" s="6">
        <f>Calculations!Q44</f>
        <v>255840</v>
      </c>
      <c r="P16" s="6">
        <f>Calculations!R44</f>
        <v>264540</v>
      </c>
      <c r="Q16" s="6">
        <f>Calculations!S44</f>
        <v>275220</v>
      </c>
      <c r="R16" s="6">
        <f>Calculations!T44</f>
        <v>284520</v>
      </c>
      <c r="S16" s="6">
        <f>Calculations!U44</f>
        <v>295470</v>
      </c>
      <c r="T16" s="6">
        <f>Calculations!V44</f>
        <v>306240</v>
      </c>
      <c r="U16" s="6">
        <f>Calculations!W44</f>
        <v>315360</v>
      </c>
      <c r="V16" s="6">
        <f>Calculations!X44</f>
        <v>324390</v>
      </c>
      <c r="W16" s="6">
        <f>Calculations!Y44</f>
        <v>332940</v>
      </c>
      <c r="X16" s="6">
        <f>Calculations!Z44</f>
        <v>341610</v>
      </c>
      <c r="Y16" s="6">
        <f>Calculations!AA44</f>
        <v>350640</v>
      </c>
      <c r="Z16" s="6">
        <f>Calculations!AB44</f>
        <v>357540</v>
      </c>
      <c r="AA16" s="6">
        <f>Calculations!AC44</f>
        <v>350790</v>
      </c>
      <c r="AB16" s="6">
        <f>Calculations!AD44</f>
        <v>359040</v>
      </c>
      <c r="AC16" s="6">
        <f>Calculations!AE44</f>
        <v>369150</v>
      </c>
      <c r="AD16" s="6">
        <f>Calculations!AF44</f>
        <v>377940</v>
      </c>
      <c r="AE16" s="6">
        <f>Calculations!AG44</f>
        <v>388260</v>
      </c>
      <c r="AF16" s="6">
        <f>Calculations!AH44</f>
        <v>398430</v>
      </c>
      <c r="AG16" s="6">
        <f>Calculations!AI44</f>
        <v>407070</v>
      </c>
      <c r="AH16" s="6">
        <f>Calculations!AJ44</f>
        <v>415620</v>
      </c>
      <c r="AI16" s="6">
        <f>Calculations!AK44</f>
        <v>423690</v>
      </c>
      <c r="AJ16" s="6">
        <f>Calculations!AL44</f>
        <v>431910</v>
      </c>
      <c r="AK16" s="6">
        <f>Calculations!AM44</f>
        <v>440400</v>
      </c>
      <c r="AL16" s="6">
        <f>Calculations!AN44</f>
        <v>446910</v>
      </c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66">
      <c r="A17" t="s">
        <v>44</v>
      </c>
      <c r="B17" s="5">
        <f>MAX(Calculations!C47:D47)</f>
        <v>0</v>
      </c>
      <c r="C17" s="5">
        <f>Calculations!E47</f>
        <v>0.81089999999999995</v>
      </c>
      <c r="D17" s="5">
        <f>Calculations!F47</f>
        <v>0.97140000000000004</v>
      </c>
      <c r="E17" s="5">
        <f>Calculations!G47</f>
        <v>1.1678999999999999</v>
      </c>
      <c r="F17" s="5">
        <f>Calculations!H47</f>
        <v>1.3386</v>
      </c>
      <c r="G17" s="5">
        <f>Calculations!I47</f>
        <v>1.5399</v>
      </c>
      <c r="H17" s="5">
        <f>Calculations!J47</f>
        <v>1.7379</v>
      </c>
      <c r="I17" s="5">
        <f>Calculations!K47</f>
        <v>1.9062000000000001</v>
      </c>
      <c r="J17" s="5">
        <f>Calculations!L47</f>
        <v>2.0726999999999998</v>
      </c>
      <c r="K17" s="5">
        <f>Calculations!M47</f>
        <v>2.2296000000000005</v>
      </c>
      <c r="L17" s="5">
        <f>Calculations!N47</f>
        <v>2.3891999999999998</v>
      </c>
      <c r="M17" s="5">
        <f>Calculations!O47</f>
        <v>2.5550999999999999</v>
      </c>
      <c r="N17" s="5">
        <f>Calculations!P47</f>
        <v>2.6819999999999999</v>
      </c>
      <c r="O17" s="5">
        <f>Calculations!Q47</f>
        <v>2.5583999999999998</v>
      </c>
      <c r="P17" s="5">
        <f>Calculations!R47</f>
        <v>2.6454</v>
      </c>
      <c r="Q17" s="5">
        <f>Calculations!S47</f>
        <v>2.7522000000000002</v>
      </c>
      <c r="R17" s="5">
        <f>Calculations!T47</f>
        <v>2.8452000000000002</v>
      </c>
      <c r="S17" s="5">
        <f>Calculations!U47</f>
        <v>2.9547000000000003</v>
      </c>
      <c r="T17" s="5">
        <f>Calculations!V47</f>
        <v>3.0623999999999998</v>
      </c>
      <c r="U17" s="5">
        <f>Calculations!W47</f>
        <v>3.1536</v>
      </c>
      <c r="V17" s="5">
        <f>Calculations!X47</f>
        <v>3.2439</v>
      </c>
      <c r="W17" s="5">
        <f>Calculations!Y47</f>
        <v>3.3293999999999997</v>
      </c>
      <c r="X17" s="5">
        <f>Calculations!Z47</f>
        <v>3.4160999999999997</v>
      </c>
      <c r="Y17" s="5">
        <f>Calculations!AA47</f>
        <v>3.5063999999999993</v>
      </c>
      <c r="Z17" s="5">
        <f>Calculations!AB47</f>
        <v>3.5753999999999997</v>
      </c>
      <c r="AA17" s="5">
        <f>Calculations!AC47</f>
        <v>3.5078999999999998</v>
      </c>
      <c r="AB17" s="5">
        <f>Calculations!AD47</f>
        <v>3.5903999999999998</v>
      </c>
      <c r="AC17" s="5">
        <f>Calculations!AE47</f>
        <v>3.6915</v>
      </c>
      <c r="AD17" s="5">
        <f>Calculations!AF47</f>
        <v>3.7793999999999999</v>
      </c>
      <c r="AE17" s="5">
        <f>Calculations!AG47</f>
        <v>3.8826000000000001</v>
      </c>
      <c r="AF17" s="5">
        <f>Calculations!AH47</f>
        <v>3.9842999999999997</v>
      </c>
      <c r="AG17" s="5">
        <f>Calculations!AI47</f>
        <v>4.0707000000000004</v>
      </c>
      <c r="AH17" s="5">
        <f>Calculations!AJ47</f>
        <v>4.1562000000000001</v>
      </c>
      <c r="AI17" s="5">
        <f>Calculations!AK47</f>
        <v>4.2368999999999994</v>
      </c>
      <c r="AJ17" s="5">
        <f>Calculations!AL47</f>
        <v>4.3190999999999997</v>
      </c>
      <c r="AK17" s="5">
        <f>Calculations!AM47</f>
        <v>4.4039999999999999</v>
      </c>
      <c r="AL17" s="5">
        <f>Calculations!AN47</f>
        <v>4.4691000000000001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>
      <c r="A18" t="s">
        <v>45</v>
      </c>
      <c r="B18" s="19">
        <f>AVERAGE(Calculations!C48:D48)</f>
        <v>0</v>
      </c>
      <c r="C18" s="5">
        <f>Calculations!E48</f>
        <v>3.1284722222222221E-2</v>
      </c>
      <c r="D18" s="5">
        <f>Calculations!F48</f>
        <v>3.7476851851851851E-2</v>
      </c>
      <c r="E18" s="5">
        <f>Calculations!G48</f>
        <v>4.5057870370370373E-2</v>
      </c>
      <c r="F18" s="5">
        <f>Calculations!H48</f>
        <v>5.1643518518518519E-2</v>
      </c>
      <c r="G18" s="5">
        <f>Calculations!I48</f>
        <v>5.9409722222222225E-2</v>
      </c>
      <c r="H18" s="5">
        <f>Calculations!J48</f>
        <v>6.7048611111111114E-2</v>
      </c>
      <c r="I18" s="5">
        <f>Calculations!K48</f>
        <v>7.3541666666666672E-2</v>
      </c>
      <c r="J18" s="5">
        <f>Calculations!L48</f>
        <v>7.9965277777777774E-2</v>
      </c>
      <c r="K18" s="5">
        <f>Calculations!M48</f>
        <v>8.6018518518518522E-2</v>
      </c>
      <c r="L18" s="5">
        <f>Calculations!N48</f>
        <v>9.2175925925925925E-2</v>
      </c>
      <c r="M18" s="5">
        <f>Calculations!O48</f>
        <v>9.8576388888888894E-2</v>
      </c>
      <c r="N18" s="5">
        <f>Calculations!P48</f>
        <v>0.10347222222222222</v>
      </c>
      <c r="O18" s="5">
        <f>Calculations!Q48</f>
        <v>9.870370370370371E-2</v>
      </c>
      <c r="P18" s="5">
        <f>Calculations!R48</f>
        <v>0.10206018518518518</v>
      </c>
      <c r="Q18" s="5">
        <f>Calculations!S48</f>
        <v>0.10618055555555556</v>
      </c>
      <c r="R18" s="5">
        <f>Calculations!T48</f>
        <v>0.10976851851851852</v>
      </c>
      <c r="S18" s="5">
        <f>Calculations!U48</f>
        <v>0.11399305555555556</v>
      </c>
      <c r="T18" s="5">
        <f>Calculations!V48</f>
        <v>0.11814814814814815</v>
      </c>
      <c r="U18" s="5">
        <f>Calculations!W48</f>
        <v>0.12166666666666667</v>
      </c>
      <c r="V18" s="5">
        <f>Calculations!X48</f>
        <v>0.12515046296296295</v>
      </c>
      <c r="W18" s="5">
        <f>Calculations!Y48</f>
        <v>0.12844907407407408</v>
      </c>
      <c r="X18" s="5">
        <f>Calculations!Z48</f>
        <v>0.13179398148148147</v>
      </c>
      <c r="Y18" s="5">
        <f>Calculations!AA48</f>
        <v>0.13527777777777777</v>
      </c>
      <c r="Z18" s="5">
        <f>Calculations!AB48</f>
        <v>0.13793981481481482</v>
      </c>
      <c r="AA18" s="5">
        <f>Calculations!AC48</f>
        <v>0.13533564814814814</v>
      </c>
      <c r="AB18" s="5">
        <f>Calculations!AD48</f>
        <v>0.13851851851851851</v>
      </c>
      <c r="AC18" s="5">
        <f>Calculations!AE48</f>
        <v>0.14241898148148149</v>
      </c>
      <c r="AD18" s="5">
        <f>Calculations!AF48</f>
        <v>0.14581018518518518</v>
      </c>
      <c r="AE18" s="5">
        <f>Calculations!AG48</f>
        <v>0.14979166666666666</v>
      </c>
      <c r="AF18" s="5">
        <f>Calculations!AH48</f>
        <v>0.15371527777777777</v>
      </c>
      <c r="AG18" s="5">
        <f>Calculations!AI48</f>
        <v>0.15704861111111112</v>
      </c>
      <c r="AH18" s="5">
        <f>Calculations!AJ48</f>
        <v>0.16034722222222222</v>
      </c>
      <c r="AI18" s="5">
        <f>Calculations!AK48</f>
        <v>0.16346064814814815</v>
      </c>
      <c r="AJ18" s="5">
        <f>Calculations!AL48</f>
        <v>0.16663194444444446</v>
      </c>
      <c r="AK18" s="5">
        <f>Calculations!AM48</f>
        <v>0.1699074074074074</v>
      </c>
      <c r="AL18" s="5">
        <f>Calculations!AN48</f>
        <v>0.17241898148148149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1:66">
      <c r="A20" t="s">
        <v>67</v>
      </c>
      <c r="B20" s="6">
        <f>SUM(Calculations!C50:D50)</f>
        <v>0</v>
      </c>
      <c r="C20" s="6">
        <f>Calculations!E50</f>
        <v>58552386</v>
      </c>
      <c r="D20" s="6">
        <f>Calculations!F50</f>
        <v>70141556</v>
      </c>
      <c r="E20" s="6">
        <f>Calculations!G50</f>
        <v>84330166</v>
      </c>
      <c r="F20" s="6">
        <f>Calculations!H50</f>
        <v>96655844</v>
      </c>
      <c r="G20" s="6">
        <f>Calculations!I50</f>
        <v>111191046</v>
      </c>
      <c r="H20" s="6">
        <f>Calculations!J50</f>
        <v>125487966</v>
      </c>
      <c r="I20" s="6">
        <f>Calculations!K50</f>
        <v>137640348</v>
      </c>
      <c r="J20" s="6">
        <f>Calculations!L50</f>
        <v>149662758</v>
      </c>
      <c r="K20" s="6">
        <f>Calculations!M50</f>
        <v>160991984</v>
      </c>
      <c r="L20" s="6">
        <f>Calculations!N50</f>
        <v>172516168</v>
      </c>
      <c r="M20" s="6">
        <f>Calculations!O50</f>
        <v>184495254</v>
      </c>
      <c r="N20" s="6">
        <f>Calculations!P50</f>
        <v>193658280</v>
      </c>
      <c r="O20" s="6">
        <f>Calculations!Q50</f>
        <v>184733536</v>
      </c>
      <c r="P20" s="6">
        <f>Calculations!R50</f>
        <v>191015516</v>
      </c>
      <c r="Q20" s="6">
        <f>Calculations!S50</f>
        <v>198727188</v>
      </c>
      <c r="R20" s="6">
        <f>Calculations!T50</f>
        <v>205442408</v>
      </c>
      <c r="S20" s="6">
        <f>Calculations!U50</f>
        <v>213349038</v>
      </c>
      <c r="T20" s="6">
        <f>Calculations!V50</f>
        <v>221125696</v>
      </c>
      <c r="U20" s="6">
        <f>Calculations!W50</f>
        <v>227710944</v>
      </c>
      <c r="V20" s="6">
        <f>Calculations!X50</f>
        <v>234231206</v>
      </c>
      <c r="W20" s="6">
        <f>Calculations!Y50</f>
        <v>240404876</v>
      </c>
      <c r="X20" s="6">
        <f>Calculations!Z50</f>
        <v>246665194</v>
      </c>
      <c r="Y20" s="6">
        <f>Calculations!AA50</f>
        <v>253185456</v>
      </c>
      <c r="Z20" s="6">
        <f>Calculations!AB50</f>
        <v>258167716</v>
      </c>
      <c r="AA20" s="6">
        <f>Calculations!AC50</f>
        <v>253293766</v>
      </c>
      <c r="AB20" s="6">
        <f>Calculations!AD50</f>
        <v>259250816</v>
      </c>
      <c r="AC20" s="6">
        <f>Calculations!AE50</f>
        <v>266550910</v>
      </c>
      <c r="AD20" s="6">
        <f>Calculations!AF50</f>
        <v>272897876</v>
      </c>
      <c r="AE20" s="6">
        <f>Calculations!AG50</f>
        <v>280349604</v>
      </c>
      <c r="AF20" s="6">
        <f>Calculations!AH50</f>
        <v>287693022</v>
      </c>
      <c r="AG20" s="6">
        <f>Calculations!AI50</f>
        <v>293931678</v>
      </c>
      <c r="AH20" s="6">
        <f>Calculations!AJ50</f>
        <v>300105348</v>
      </c>
      <c r="AI20" s="6">
        <f>Calculations!AK50</f>
        <v>305932426</v>
      </c>
      <c r="AJ20" s="6">
        <f>Calculations!AL50</f>
        <v>311867814</v>
      </c>
      <c r="AK20" s="6">
        <f>Calculations!AM50</f>
        <v>317998160</v>
      </c>
      <c r="AL20" s="6">
        <f>Calculations!AN50</f>
        <v>322698814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</row>
    <row r="21" spans="1:66">
      <c r="A21" t="s">
        <v>47</v>
      </c>
      <c r="B21" s="5">
        <f>MAX(Calculations!C53:D53)</f>
        <v>0</v>
      </c>
      <c r="C21" s="5">
        <f>Calculations!E53</f>
        <v>31.227939200000002</v>
      </c>
      <c r="D21" s="5">
        <f>Calculations!F53</f>
        <v>37.408829866666672</v>
      </c>
      <c r="E21" s="5">
        <f>Calculations!G53</f>
        <v>44.976088533333339</v>
      </c>
      <c r="F21" s="5">
        <f>Calculations!H53</f>
        <v>51.549783466666675</v>
      </c>
      <c r="G21" s="5">
        <f>Calculations!I53</f>
        <v>59.3018912</v>
      </c>
      <c r="H21" s="5">
        <f>Calculations!J53</f>
        <v>66.926915199999996</v>
      </c>
      <c r="I21" s="5">
        <f>Calculations!K53</f>
        <v>73.408185599999996</v>
      </c>
      <c r="J21" s="5">
        <f>Calculations!L53</f>
        <v>79.82013760000001</v>
      </c>
      <c r="K21" s="5">
        <f>Calculations!M53</f>
        <v>85.862391466666665</v>
      </c>
      <c r="L21" s="5">
        <f>Calculations!N53</f>
        <v>92.008622933333328</v>
      </c>
      <c r="M21" s="5">
        <f>Calculations!O53</f>
        <v>98.397468799999999</v>
      </c>
      <c r="N21" s="5">
        <f>Calculations!P53</f>
        <v>103.28441600000001</v>
      </c>
      <c r="O21" s="5">
        <f>Calculations!Q53</f>
        <v>98.524552533333335</v>
      </c>
      <c r="P21" s="5">
        <f>Calculations!R53</f>
        <v>101.87494186666667</v>
      </c>
      <c r="Q21" s="5">
        <f>Calculations!S53</f>
        <v>105.98783360000002</v>
      </c>
      <c r="R21" s="5">
        <f>Calculations!T53</f>
        <v>109.56928426666668</v>
      </c>
      <c r="S21" s="5">
        <f>Calculations!U53</f>
        <v>113.78615359999999</v>
      </c>
      <c r="T21" s="5">
        <f>Calculations!V53</f>
        <v>117.93370453333334</v>
      </c>
      <c r="U21" s="5">
        <f>Calculations!W53</f>
        <v>121.44583680000001</v>
      </c>
      <c r="V21" s="5">
        <f>Calculations!X53</f>
        <v>124.92330986666667</v>
      </c>
      <c r="W21" s="5">
        <f>Calculations!Y53</f>
        <v>128.21593386666666</v>
      </c>
      <c r="X21" s="5">
        <f>Calculations!Z53</f>
        <v>131.55477013333334</v>
      </c>
      <c r="Y21" s="5">
        <f>Calculations!AA53</f>
        <v>135.03224320000001</v>
      </c>
      <c r="Z21" s="5">
        <f>Calculations!AB53</f>
        <v>137.68944853333335</v>
      </c>
      <c r="AA21" s="5">
        <f>Calculations!AC53</f>
        <v>135.09000853333333</v>
      </c>
      <c r="AB21" s="5">
        <f>Calculations!AD53</f>
        <v>138.26710186666668</v>
      </c>
      <c r="AC21" s="5">
        <f>Calculations!AE53</f>
        <v>142.16048533333336</v>
      </c>
      <c r="AD21" s="5">
        <f>Calculations!AF53</f>
        <v>145.54553386666669</v>
      </c>
      <c r="AE21" s="5">
        <f>Calculations!AG53</f>
        <v>149.51978879999999</v>
      </c>
      <c r="AF21" s="5">
        <f>Calculations!AH53</f>
        <v>153.43627840000002</v>
      </c>
      <c r="AG21" s="5">
        <f>Calculations!AI53</f>
        <v>156.7635616</v>
      </c>
      <c r="AH21" s="5">
        <f>Calculations!AJ53</f>
        <v>160.05618559999999</v>
      </c>
      <c r="AI21" s="5">
        <f>Calculations!AK53</f>
        <v>163.16396053333335</v>
      </c>
      <c r="AJ21" s="5">
        <f>Calculations!AL53</f>
        <v>166.32950080000001</v>
      </c>
      <c r="AK21" s="5">
        <f>Calculations!AM53</f>
        <v>169.59901866666667</v>
      </c>
      <c r="AL21" s="5">
        <f>Calculations!AN53</f>
        <v>172.10603413333337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1:66">
      <c r="A22" t="s">
        <v>46</v>
      </c>
      <c r="B22" s="5">
        <f>AVERAGE(Calculations!C54:D54)</f>
        <v>0</v>
      </c>
      <c r="C22" s="5">
        <f>Calculations!E54</f>
        <v>22.589655092592594</v>
      </c>
      <c r="D22" s="5">
        <f>Calculations!F54</f>
        <v>27.060785493827161</v>
      </c>
      <c r="E22" s="5">
        <f>Calculations!G54</f>
        <v>32.534786265432096</v>
      </c>
      <c r="F22" s="5">
        <f>Calculations!H54</f>
        <v>37.290063271604936</v>
      </c>
      <c r="G22" s="5">
        <f>Calculations!I54</f>
        <v>42.897780092592591</v>
      </c>
      <c r="H22" s="5">
        <f>Calculations!J54</f>
        <v>48.413567129629627</v>
      </c>
      <c r="I22" s="5">
        <f>Calculations!K54</f>
        <v>53.10198611111111</v>
      </c>
      <c r="J22" s="5">
        <f>Calculations!L54</f>
        <v>57.740261574074076</v>
      </c>
      <c r="K22" s="5">
        <f>Calculations!M54</f>
        <v>62.111104938271602</v>
      </c>
      <c r="L22" s="5">
        <f>Calculations!N54</f>
        <v>66.557163580246907</v>
      </c>
      <c r="M22" s="5">
        <f>Calculations!O54</f>
        <v>71.178724537037041</v>
      </c>
      <c r="N22" s="5">
        <f>Calculations!P54</f>
        <v>74.713842592592599</v>
      </c>
      <c r="O22" s="5">
        <f>Calculations!Q54</f>
        <v>71.27065432098766</v>
      </c>
      <c r="P22" s="5">
        <f>Calculations!R54</f>
        <v>73.694257716049378</v>
      </c>
      <c r="Q22" s="5">
        <f>Calculations!S54</f>
        <v>76.669439814814808</v>
      </c>
      <c r="R22" s="5">
        <f>Calculations!T54</f>
        <v>79.260188271604932</v>
      </c>
      <c r="S22" s="5">
        <f>Calculations!U54</f>
        <v>82.310585648148148</v>
      </c>
      <c r="T22" s="5">
        <f>Calculations!V54</f>
        <v>85.31083950617284</v>
      </c>
      <c r="U22" s="5">
        <f>Calculations!W54</f>
        <v>87.851444444444439</v>
      </c>
      <c r="V22" s="5">
        <f>Calculations!X54</f>
        <v>90.366977623456791</v>
      </c>
      <c r="W22" s="5">
        <f>Calculations!Y54</f>
        <v>92.748794753086415</v>
      </c>
      <c r="X22" s="5">
        <f>Calculations!Z54</f>
        <v>95.164040895061731</v>
      </c>
      <c r="Y22" s="5">
        <f>Calculations!AA54</f>
        <v>97.679574074074068</v>
      </c>
      <c r="Z22" s="5">
        <f>Calculations!AB54</f>
        <v>99.601742283950614</v>
      </c>
      <c r="AA22" s="5">
        <f>Calculations!AC54</f>
        <v>97.721360339506177</v>
      </c>
      <c r="AB22" s="5">
        <f>Calculations!AD54</f>
        <v>100.0196049382716</v>
      </c>
      <c r="AC22" s="5">
        <f>Calculations!AE54</f>
        <v>102.83599922839507</v>
      </c>
      <c r="AD22" s="5">
        <f>Calculations!AF54</f>
        <v>105.28467438271605</v>
      </c>
      <c r="AE22" s="5">
        <f>Calculations!AG54</f>
        <v>108.15956944444444</v>
      </c>
      <c r="AF22" s="5">
        <f>Calculations!AH54</f>
        <v>110.99267824074074</v>
      </c>
      <c r="AG22" s="5">
        <f>Calculations!AI54</f>
        <v>113.39956712962963</v>
      </c>
      <c r="AH22" s="5">
        <f>Calculations!AJ54</f>
        <v>115.78138425925926</v>
      </c>
      <c r="AI22" s="5">
        <f>Calculations!AK54</f>
        <v>118.02948533950617</v>
      </c>
      <c r="AJ22" s="5">
        <f>Calculations!AL54</f>
        <v>120.31937268518519</v>
      </c>
      <c r="AK22" s="5">
        <f>Calculations!AM54</f>
        <v>122.68447530864198</v>
      </c>
      <c r="AL22" s="5">
        <f>Calculations!AN54</f>
        <v>124.49799922839506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</sheetData>
  <customSheetViews>
    <customSheetView guid="{5CDA1519-9BC4-431C-A804-8C8BCA6F7D6F}">
      <selection activeCell="B6" sqref="B6"/>
      <pageMargins left="0.7" right="0.7" top="0.75" bottom="0.75" header="0.3" footer="0.3"/>
      <pageSetup paperSize="9" orientation="portrait" r:id="rId1"/>
    </customSheetView>
    <customSheetView guid="{D99ECB47-4399-42F6-9B77-885DA9F4083B}">
      <selection activeCell="B6" sqref="B6"/>
      <pageMargins left="0.7" right="0.7" top="0.75" bottom="0.75" header="0.3" footer="0.3"/>
      <pageSetup paperSize="9" orientation="portrait" r:id="rId2"/>
    </customSheetView>
    <customSheetView guid="{BBF56B5C-AB69-454B-80E1-9D193A01A6EA}">
      <selection activeCell="B6" sqref="B6"/>
      <pageMargins left="0.7" right="0.7" top="0.75" bottom="0.75" header="0.3" footer="0.3"/>
      <pageSetup paperSize="9" orientation="portrait" r:id="rId3"/>
    </customSheetView>
    <customSheetView guid="{2313BBD9-5EBB-40F7-9B48-113B2C561A8A}">
      <selection activeCell="B6" sqref="B6"/>
      <pageMargins left="0.7" right="0.7" top="0.75" bottom="0.75" header="0.3" footer="0.3"/>
      <pageSetup paperSize="9" orientation="portrait" r:id="rId4"/>
    </customSheetView>
    <customSheetView guid="{AA57F53F-F018-45C7-BB53-E7D408712C93}">
      <selection activeCell="B6" sqref="B6"/>
      <pageMargins left="0.7" right="0.7" top="0.75" bottom="0.75" header="0.3" footer="0.3"/>
      <pageSetup paperSize="9" orientation="portrait" r:id="rId5"/>
    </customSheetView>
  </customSheetViews>
  <pageMargins left="0.7" right="0.7" top="0.75" bottom="0.75" header="0.3" footer="0.3"/>
  <pageSetup paperSize="9" orientation="portrait" r:id="rId6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B19" sqref="B19"/>
    </sheetView>
  </sheetViews>
  <sheetFormatPr defaultRowHeight="15"/>
  <cols>
    <col min="1" max="1" width="59.625" style="25" customWidth="1"/>
    <col min="2" max="2" width="21.25" style="25" bestFit="1" customWidth="1"/>
    <col min="3" max="3" width="14.5" style="25" customWidth="1"/>
    <col min="4" max="4" width="9" style="25"/>
    <col min="5" max="5" width="11" style="25" bestFit="1" customWidth="1"/>
    <col min="6" max="16384" width="9" style="25"/>
  </cols>
  <sheetData>
    <row r="1" spans="1:5">
      <c r="A1" s="60" t="s">
        <v>73</v>
      </c>
      <c r="B1" s="60"/>
      <c r="C1" s="60"/>
      <c r="D1" s="60"/>
      <c r="E1" s="37"/>
    </row>
    <row r="3" spans="1:5" ht="15.75">
      <c r="A3" s="26" t="s">
        <v>74</v>
      </c>
      <c r="B3" s="27">
        <f>'Reference Data'!B14</f>
        <v>20000000</v>
      </c>
      <c r="C3" s="28"/>
    </row>
    <row r="4" spans="1:5">
      <c r="A4" s="29" t="s">
        <v>75</v>
      </c>
      <c r="B4" s="30">
        <f>MAX('Transaction Details'!B3:AL3)</f>
        <v>14897</v>
      </c>
    </row>
    <row r="6" spans="1:5">
      <c r="B6" s="26" t="s">
        <v>76</v>
      </c>
      <c r="C6" s="26" t="s">
        <v>77</v>
      </c>
    </row>
    <row r="7" spans="1:5" ht="15.75">
      <c r="A7" s="29" t="s">
        <v>78</v>
      </c>
      <c r="B7" s="31">
        <f>B3*'Reference Data'!B3</f>
        <v>1400000000</v>
      </c>
      <c r="C7" s="28">
        <f>(B7*'Reference Data'!$B$7*'Reference Data'!$B$8)/(5*60)</f>
        <v>14000</v>
      </c>
      <c r="E7" s="28"/>
    </row>
    <row r="8" spans="1:5" ht="15.75">
      <c r="A8" s="29" t="s">
        <v>79</v>
      </c>
      <c r="B8" s="31">
        <f>B3*'Reference Data'!B4</f>
        <v>600000000</v>
      </c>
      <c r="C8" s="28">
        <f>(B8*'Reference Data'!$B$7*'Reference Data'!$B$8)/(5*60)</f>
        <v>6000</v>
      </c>
    </row>
    <row r="9" spans="1:5" ht="15.75">
      <c r="A9" s="29" t="s">
        <v>142</v>
      </c>
      <c r="B9" s="54" t="s">
        <v>15</v>
      </c>
      <c r="C9" s="28">
        <f>'Reference Data'!B12</f>
        <v>3500</v>
      </c>
    </row>
    <row r="10" spans="1:5" ht="15.75">
      <c r="A10" s="29" t="s">
        <v>143</v>
      </c>
      <c r="B10" s="32">
        <f>'Reference Data'!B19</f>
        <v>13685760000000</v>
      </c>
      <c r="C10" s="27">
        <f>B10/(30*24*60*60)</f>
        <v>5280000</v>
      </c>
    </row>
    <row r="11" spans="1:5" ht="15.75">
      <c r="A11" s="29"/>
      <c r="B11" s="34"/>
    </row>
    <row r="12" spans="1:5" ht="15.75">
      <c r="A12" s="29" t="s">
        <v>80</v>
      </c>
      <c r="B12" s="31">
        <f>B4*'Reference Data'!B3</f>
        <v>1042790</v>
      </c>
      <c r="C12" s="25">
        <f>(B12*'Reference Data'!$B$7*'Reference Data'!$B$8)/(5*60)</f>
        <v>10.427899999999999</v>
      </c>
    </row>
    <row r="13" spans="1:5" ht="15.75">
      <c r="A13" s="29" t="s">
        <v>81</v>
      </c>
      <c r="B13" s="27">
        <f>B4*'Reference Data'!B4</f>
        <v>446910</v>
      </c>
      <c r="C13" s="25">
        <f>(B13*'Reference Data'!$B$7*'Reference Data'!$B$8)/(5*60)</f>
        <v>4.4691000000000001</v>
      </c>
    </row>
    <row r="14" spans="1:5">
      <c r="A14" s="29" t="s">
        <v>144</v>
      </c>
      <c r="B14" s="55" t="s">
        <v>15</v>
      </c>
      <c r="C14" s="35">
        <f>B4/B3*'Reference Data'!B12</f>
        <v>2.6069750000000003</v>
      </c>
    </row>
    <row r="15" spans="1:5" ht="15.75">
      <c r="A15" s="29" t="s">
        <v>82</v>
      </c>
      <c r="B15" s="28">
        <f>B4*'Reference Data'!B5</f>
        <v>322698814</v>
      </c>
      <c r="C15" s="33">
        <f>(B15*'Reference Data'!B9*'Reference Data'!B10)/(5*60)</f>
        <v>172.10603413333337</v>
      </c>
    </row>
    <row r="16" spans="1:5">
      <c r="A16" s="29" t="s">
        <v>83</v>
      </c>
      <c r="B16" s="28">
        <f>B15*10</f>
        <v>3226988140</v>
      </c>
      <c r="C16" s="35">
        <f>C15*10</f>
        <v>1721.0603413333338</v>
      </c>
    </row>
    <row r="18" spans="1:3">
      <c r="A18" s="29" t="s">
        <v>84</v>
      </c>
      <c r="B18" s="57">
        <f>B12/B7</f>
        <v>7.4485000000000003E-4</v>
      </c>
      <c r="C18" s="36" t="s">
        <v>85</v>
      </c>
    </row>
    <row r="19" spans="1:3">
      <c r="A19" s="29" t="s">
        <v>86</v>
      </c>
      <c r="B19" s="57">
        <f>B13/B8</f>
        <v>7.4485000000000003E-4</v>
      </c>
      <c r="C19" s="36" t="s">
        <v>85</v>
      </c>
    </row>
    <row r="20" spans="1:3">
      <c r="A20" s="29" t="s">
        <v>145</v>
      </c>
      <c r="B20" s="57">
        <f>C14/C9</f>
        <v>7.4485000000000003E-4</v>
      </c>
      <c r="C20" s="36" t="s">
        <v>85</v>
      </c>
    </row>
    <row r="21" spans="1:3" ht="15.75">
      <c r="A21" s="29" t="s">
        <v>87</v>
      </c>
      <c r="B21" s="58">
        <f>B15/B10</f>
        <v>2.3579166520529369E-5</v>
      </c>
    </row>
    <row r="22" spans="1:3">
      <c r="A22" s="29" t="s">
        <v>88</v>
      </c>
      <c r="B22" s="57">
        <f>B16/B10</f>
        <v>2.3579166520529369E-4</v>
      </c>
      <c r="C22" s="36" t="s">
        <v>85</v>
      </c>
    </row>
    <row r="25" spans="1:3">
      <c r="A25" s="29" t="s">
        <v>146</v>
      </c>
    </row>
    <row r="27" spans="1:3">
      <c r="A27" s="26" t="s">
        <v>89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activeCell="A14" sqref="A14"/>
    </sheetView>
  </sheetViews>
  <sheetFormatPr defaultRowHeight="15.75"/>
  <cols>
    <col min="1" max="1" width="41.5" style="25" bestFit="1" customWidth="1"/>
    <col min="2" max="2" width="11.125" style="25" bestFit="1" customWidth="1"/>
    <col min="3" max="3" width="5.25" style="38" bestFit="1" customWidth="1"/>
    <col min="4" max="4" width="10.375" style="38" bestFit="1" customWidth="1"/>
    <col min="5" max="5" width="12.125" style="25" bestFit="1" customWidth="1"/>
    <col min="6" max="16384" width="9" style="25"/>
  </cols>
  <sheetData>
    <row r="1" spans="1:5" ht="15">
      <c r="A1" s="60" t="s">
        <v>90</v>
      </c>
      <c r="B1" s="60"/>
      <c r="C1" s="60"/>
      <c r="D1" s="60"/>
      <c r="E1" s="60"/>
    </row>
    <row r="3" spans="1:5">
      <c r="A3" s="26" t="s">
        <v>140</v>
      </c>
      <c r="B3" s="31">
        <f>'Reference Data'!B15</f>
        <v>50000000</v>
      </c>
    </row>
    <row r="4" spans="1:5">
      <c r="A4" s="29" t="s">
        <v>75</v>
      </c>
      <c r="B4" s="30">
        <f>MAX('Transaction Details'!B3:AL3)</f>
        <v>14897</v>
      </c>
    </row>
    <row r="5" spans="1:5">
      <c r="A5" s="26" t="s">
        <v>91</v>
      </c>
      <c r="B5" s="56">
        <f>E53/D53</f>
        <v>2.9794000000000012E-4</v>
      </c>
    </row>
    <row r="7" spans="1:5" ht="45.75" customHeight="1">
      <c r="A7" s="61" t="s">
        <v>92</v>
      </c>
      <c r="B7" s="61" t="s">
        <v>93</v>
      </c>
      <c r="C7" s="62" t="s">
        <v>94</v>
      </c>
      <c r="D7" s="62"/>
      <c r="E7" s="39" t="s">
        <v>95</v>
      </c>
    </row>
    <row r="8" spans="1:5" ht="30">
      <c r="A8" s="61"/>
      <c r="B8" s="61"/>
      <c r="C8" s="40" t="s">
        <v>96</v>
      </c>
      <c r="D8" s="41" t="s">
        <v>97</v>
      </c>
      <c r="E8" s="41" t="s">
        <v>97</v>
      </c>
    </row>
    <row r="9" spans="1:5">
      <c r="A9" s="42" t="s">
        <v>98</v>
      </c>
      <c r="B9" s="43"/>
      <c r="C9" s="44"/>
      <c r="D9" s="44"/>
      <c r="E9" s="43"/>
    </row>
    <row r="10" spans="1:5">
      <c r="A10" s="43" t="s">
        <v>99</v>
      </c>
      <c r="B10" s="43">
        <v>1</v>
      </c>
      <c r="C10" s="44">
        <v>0.3</v>
      </c>
      <c r="D10" s="45">
        <f>C10*'Reference Data'!$B$17*B10</f>
        <v>72</v>
      </c>
      <c r="E10" s="46">
        <f>D10*($B$4/$B$3)</f>
        <v>2.1451680000000001E-2</v>
      </c>
    </row>
    <row r="11" spans="1:5">
      <c r="A11" s="43" t="s">
        <v>100</v>
      </c>
      <c r="B11" s="43">
        <v>1</v>
      </c>
      <c r="C11" s="44">
        <v>0.5</v>
      </c>
      <c r="D11" s="45">
        <f>C11*'Reference Data'!$B$17*B11</f>
        <v>120</v>
      </c>
      <c r="E11" s="46">
        <f t="shared" ref="E11:E51" si="0">D11*($B$4/$B$3)</f>
        <v>3.5752800000000001E-2</v>
      </c>
    </row>
    <row r="12" spans="1:5">
      <c r="A12" s="43" t="s">
        <v>101</v>
      </c>
      <c r="B12" s="43">
        <v>1</v>
      </c>
      <c r="C12" s="44">
        <v>0.7</v>
      </c>
      <c r="D12" s="45">
        <f>C12*'Reference Data'!$B$17*B12</f>
        <v>168</v>
      </c>
      <c r="E12" s="46">
        <f t="shared" si="0"/>
        <v>5.0053920000000002E-2</v>
      </c>
    </row>
    <row r="13" spans="1:5">
      <c r="A13" s="59" t="s">
        <v>147</v>
      </c>
      <c r="B13" s="43">
        <v>1</v>
      </c>
      <c r="C13" s="44">
        <v>0.5</v>
      </c>
      <c r="D13" s="45">
        <f>C13*'Reference Data'!$B$17*B13</f>
        <v>120</v>
      </c>
      <c r="E13" s="46">
        <f t="shared" si="0"/>
        <v>3.5752800000000001E-2</v>
      </c>
    </row>
    <row r="14" spans="1:5">
      <c r="A14" s="42" t="s">
        <v>102</v>
      </c>
      <c r="B14" s="43"/>
      <c r="C14" s="44"/>
      <c r="D14" s="45"/>
      <c r="E14" s="46"/>
    </row>
    <row r="15" spans="1:5">
      <c r="A15" s="43" t="s">
        <v>103</v>
      </c>
      <c r="B15" s="43">
        <v>1</v>
      </c>
      <c r="C15" s="44">
        <v>1</v>
      </c>
      <c r="D15" s="45">
        <f>C15*'Reference Data'!$B$17*B15</f>
        <v>240</v>
      </c>
      <c r="E15" s="46">
        <f t="shared" si="0"/>
        <v>7.1505600000000002E-2</v>
      </c>
    </row>
    <row r="16" spans="1:5">
      <c r="A16" s="43" t="s">
        <v>104</v>
      </c>
      <c r="B16" s="43">
        <v>3</v>
      </c>
      <c r="C16" s="44">
        <v>1</v>
      </c>
      <c r="D16" s="45">
        <f>C16*'Reference Data'!$B$17*B16</f>
        <v>720</v>
      </c>
      <c r="E16" s="46">
        <f t="shared" si="0"/>
        <v>0.21451680000000001</v>
      </c>
    </row>
    <row r="17" spans="1:5">
      <c r="A17" s="42" t="s">
        <v>105</v>
      </c>
      <c r="B17" s="43"/>
      <c r="C17" s="44"/>
      <c r="D17" s="45"/>
      <c r="E17" s="46"/>
    </row>
    <row r="18" spans="1:5">
      <c r="A18" s="43" t="s">
        <v>106</v>
      </c>
      <c r="B18" s="43">
        <v>1</v>
      </c>
      <c r="C18" s="44">
        <v>1</v>
      </c>
      <c r="D18" s="45">
        <f>C18*'Reference Data'!$B$17*B18</f>
        <v>240</v>
      </c>
      <c r="E18" s="46">
        <f t="shared" si="0"/>
        <v>7.1505600000000002E-2</v>
      </c>
    </row>
    <row r="19" spans="1:5">
      <c r="A19" s="43" t="s">
        <v>107</v>
      </c>
      <c r="B19" s="43">
        <v>1</v>
      </c>
      <c r="C19" s="44">
        <v>1</v>
      </c>
      <c r="D19" s="45">
        <f>C19*'Reference Data'!$B$17*B19</f>
        <v>240</v>
      </c>
      <c r="E19" s="46">
        <f t="shared" si="0"/>
        <v>7.1505600000000002E-2</v>
      </c>
    </row>
    <row r="20" spans="1:5">
      <c r="A20" s="43" t="s">
        <v>108</v>
      </c>
      <c r="B20" s="43">
        <v>2</v>
      </c>
      <c r="C20" s="44">
        <v>1</v>
      </c>
      <c r="D20" s="45">
        <f>C20*'Reference Data'!$B$17*B20</f>
        <v>480</v>
      </c>
      <c r="E20" s="46">
        <f t="shared" si="0"/>
        <v>0.1430112</v>
      </c>
    </row>
    <row r="21" spans="1:5">
      <c r="A21" s="42" t="s">
        <v>109</v>
      </c>
      <c r="B21" s="43"/>
      <c r="C21" s="44"/>
      <c r="D21" s="45"/>
      <c r="E21" s="46"/>
    </row>
    <row r="22" spans="1:5">
      <c r="A22" s="43" t="s">
        <v>110</v>
      </c>
      <c r="B22" s="43">
        <v>1</v>
      </c>
      <c r="C22" s="44">
        <v>0.25</v>
      </c>
      <c r="D22" s="45">
        <f>C22*'Reference Data'!$B$17*B22</f>
        <v>60</v>
      </c>
      <c r="E22" s="46">
        <f t="shared" si="0"/>
        <v>1.7876400000000001E-2</v>
      </c>
    </row>
    <row r="23" spans="1:5">
      <c r="A23" s="43" t="s">
        <v>111</v>
      </c>
      <c r="B23" s="43">
        <v>1</v>
      </c>
      <c r="C23" s="44">
        <v>0.5</v>
      </c>
      <c r="D23" s="45">
        <f>C23*'Reference Data'!$B$17*B23</f>
        <v>120</v>
      </c>
      <c r="E23" s="46">
        <f t="shared" si="0"/>
        <v>3.5752800000000001E-2</v>
      </c>
    </row>
    <row r="24" spans="1:5">
      <c r="A24" s="43" t="s">
        <v>112</v>
      </c>
      <c r="B24" s="43">
        <v>1</v>
      </c>
      <c r="C24" s="44">
        <v>0.5</v>
      </c>
      <c r="D24" s="45">
        <f>C24*'Reference Data'!$B$17*B24</f>
        <v>120</v>
      </c>
      <c r="E24" s="46">
        <f t="shared" si="0"/>
        <v>3.5752800000000001E-2</v>
      </c>
    </row>
    <row r="25" spans="1:5">
      <c r="A25" s="43" t="s">
        <v>113</v>
      </c>
      <c r="B25" s="43">
        <v>4</v>
      </c>
      <c r="C25" s="44">
        <v>1</v>
      </c>
      <c r="D25" s="45">
        <f>C25*'Reference Data'!$B$17*B25</f>
        <v>960</v>
      </c>
      <c r="E25" s="46">
        <f t="shared" si="0"/>
        <v>0.28602240000000001</v>
      </c>
    </row>
    <row r="26" spans="1:5">
      <c r="A26" s="42" t="s">
        <v>114</v>
      </c>
      <c r="B26" s="43"/>
      <c r="C26" s="44"/>
      <c r="D26" s="45"/>
      <c r="E26" s="46"/>
    </row>
    <row r="27" spans="1:5">
      <c r="A27" s="43" t="s">
        <v>115</v>
      </c>
      <c r="B27" s="43">
        <v>1</v>
      </c>
      <c r="C27" s="44">
        <v>1</v>
      </c>
      <c r="D27" s="45">
        <f>C27*'Reference Data'!$B$17*B27</f>
        <v>240</v>
      </c>
      <c r="E27" s="46">
        <f t="shared" si="0"/>
        <v>7.1505600000000002E-2</v>
      </c>
    </row>
    <row r="28" spans="1:5">
      <c r="A28" s="47" t="s">
        <v>116</v>
      </c>
      <c r="B28" s="43"/>
      <c r="C28" s="44"/>
      <c r="D28" s="45"/>
      <c r="E28" s="46"/>
    </row>
    <row r="29" spans="1:5">
      <c r="A29" s="43" t="s">
        <v>117</v>
      </c>
      <c r="B29" s="43">
        <v>1</v>
      </c>
      <c r="C29" s="44">
        <v>1</v>
      </c>
      <c r="D29" s="45">
        <f>C29*'Reference Data'!$B$17*B29</f>
        <v>240</v>
      </c>
      <c r="E29" s="46">
        <f t="shared" si="0"/>
        <v>7.1505600000000002E-2</v>
      </c>
    </row>
    <row r="30" spans="1:5">
      <c r="A30" s="43" t="s">
        <v>118</v>
      </c>
      <c r="B30" s="43">
        <v>8</v>
      </c>
      <c r="C30" s="44">
        <v>1</v>
      </c>
      <c r="D30" s="45">
        <f>C30*'Reference Data'!$B$17*B30</f>
        <v>1920</v>
      </c>
      <c r="E30" s="46">
        <f t="shared" si="0"/>
        <v>0.57204480000000002</v>
      </c>
    </row>
    <row r="31" spans="1:5">
      <c r="A31" s="43" t="s">
        <v>119</v>
      </c>
      <c r="B31" s="43">
        <v>1</v>
      </c>
      <c r="C31" s="44">
        <v>1</v>
      </c>
      <c r="D31" s="45">
        <f>C31*'Reference Data'!$B$17*B31</f>
        <v>240</v>
      </c>
      <c r="E31" s="46">
        <f t="shared" si="0"/>
        <v>7.1505600000000002E-2</v>
      </c>
    </row>
    <row r="32" spans="1:5">
      <c r="A32" s="43" t="s">
        <v>120</v>
      </c>
      <c r="B32" s="43">
        <v>4</v>
      </c>
      <c r="C32" s="44">
        <v>1</v>
      </c>
      <c r="D32" s="45">
        <f>C32*'Reference Data'!$B$17*B32</f>
        <v>960</v>
      </c>
      <c r="E32" s="46">
        <f t="shared" si="0"/>
        <v>0.28602240000000001</v>
      </c>
    </row>
    <row r="33" spans="1:5">
      <c r="A33" s="47" t="s">
        <v>121</v>
      </c>
      <c r="B33" s="43"/>
      <c r="C33" s="44"/>
      <c r="D33" s="45"/>
      <c r="E33" s="46"/>
    </row>
    <row r="34" spans="1:5">
      <c r="A34" s="43" t="s">
        <v>122</v>
      </c>
      <c r="B34" s="43">
        <v>1</v>
      </c>
      <c r="C34" s="44">
        <v>1</v>
      </c>
      <c r="D34" s="45">
        <f>C34*'Reference Data'!$B$17*B34</f>
        <v>240</v>
      </c>
      <c r="E34" s="46">
        <f t="shared" si="0"/>
        <v>7.1505600000000002E-2</v>
      </c>
    </row>
    <row r="35" spans="1:5">
      <c r="A35" s="43" t="s">
        <v>123</v>
      </c>
      <c r="B35" s="43">
        <v>2</v>
      </c>
      <c r="C35" s="44">
        <v>1</v>
      </c>
      <c r="D35" s="45">
        <f>C35*'Reference Data'!$B$17*B35</f>
        <v>480</v>
      </c>
      <c r="E35" s="46">
        <f t="shared" si="0"/>
        <v>0.1430112</v>
      </c>
    </row>
    <row r="36" spans="1:5">
      <c r="A36" s="43" t="s">
        <v>124</v>
      </c>
      <c r="B36" s="43">
        <v>2</v>
      </c>
      <c r="C36" s="44">
        <v>1</v>
      </c>
      <c r="D36" s="45">
        <f>C36*'Reference Data'!$B$17*B36</f>
        <v>480</v>
      </c>
      <c r="E36" s="46">
        <f t="shared" si="0"/>
        <v>0.1430112</v>
      </c>
    </row>
    <row r="37" spans="1:5">
      <c r="A37" s="43" t="s">
        <v>125</v>
      </c>
      <c r="B37" s="43">
        <v>2</v>
      </c>
      <c r="C37" s="44">
        <v>1</v>
      </c>
      <c r="D37" s="45">
        <f>C37*'Reference Data'!$B$17*B37</f>
        <v>480</v>
      </c>
      <c r="E37" s="46">
        <f t="shared" si="0"/>
        <v>0.1430112</v>
      </c>
    </row>
    <row r="38" spans="1:5">
      <c r="A38" s="43" t="s">
        <v>126</v>
      </c>
      <c r="B38" s="43"/>
      <c r="C38" s="44"/>
      <c r="D38" s="45"/>
      <c r="E38" s="46"/>
    </row>
    <row r="39" spans="1:5">
      <c r="A39" s="43" t="s">
        <v>127</v>
      </c>
      <c r="B39" s="43">
        <v>1</v>
      </c>
      <c r="C39" s="44">
        <v>1</v>
      </c>
      <c r="D39" s="45">
        <f>C39*'Reference Data'!$B$17*B39</f>
        <v>240</v>
      </c>
      <c r="E39" s="46">
        <f t="shared" si="0"/>
        <v>7.1505600000000002E-2</v>
      </c>
    </row>
    <row r="40" spans="1:5">
      <c r="A40" s="43" t="s">
        <v>123</v>
      </c>
      <c r="B40" s="43">
        <v>2</v>
      </c>
      <c r="C40" s="44">
        <v>1</v>
      </c>
      <c r="D40" s="45">
        <f>C40*'Reference Data'!$B$17*B40</f>
        <v>480</v>
      </c>
      <c r="E40" s="46">
        <f t="shared" si="0"/>
        <v>0.1430112</v>
      </c>
    </row>
    <row r="41" spans="1:5">
      <c r="A41" s="43" t="s">
        <v>124</v>
      </c>
      <c r="B41" s="43">
        <v>1</v>
      </c>
      <c r="C41" s="44">
        <v>1</v>
      </c>
      <c r="D41" s="45">
        <f>C41*'Reference Data'!$B$17*B41</f>
        <v>240</v>
      </c>
      <c r="E41" s="46">
        <f t="shared" si="0"/>
        <v>7.1505600000000002E-2</v>
      </c>
    </row>
    <row r="42" spans="1:5">
      <c r="A42" s="43" t="s">
        <v>125</v>
      </c>
      <c r="B42" s="43">
        <v>1</v>
      </c>
      <c r="C42" s="44">
        <v>1</v>
      </c>
      <c r="D42" s="45">
        <f>C42*'Reference Data'!$B$17*B42</f>
        <v>240</v>
      </c>
      <c r="E42" s="46">
        <f t="shared" si="0"/>
        <v>7.1505600000000002E-2</v>
      </c>
    </row>
    <row r="43" spans="1:5">
      <c r="A43" s="42" t="s">
        <v>128</v>
      </c>
      <c r="B43" s="43"/>
      <c r="C43" s="44"/>
      <c r="D43" s="45"/>
      <c r="E43" s="46"/>
    </row>
    <row r="44" spans="1:5">
      <c r="A44" s="43" t="s">
        <v>129</v>
      </c>
      <c r="B44" s="43">
        <v>1</v>
      </c>
      <c r="C44" s="44">
        <v>0.5</v>
      </c>
      <c r="D44" s="45">
        <f>C44*'Reference Data'!$B$17*B44</f>
        <v>120</v>
      </c>
      <c r="E44" s="46">
        <f t="shared" si="0"/>
        <v>3.5752800000000001E-2</v>
      </c>
    </row>
    <row r="45" spans="1:5">
      <c r="A45" s="43" t="s">
        <v>130</v>
      </c>
      <c r="B45" s="43">
        <v>2</v>
      </c>
      <c r="C45" s="44">
        <v>0.5</v>
      </c>
      <c r="D45" s="45">
        <f>C45*'Reference Data'!$B$17*B45</f>
        <v>240</v>
      </c>
      <c r="E45" s="46">
        <f t="shared" si="0"/>
        <v>7.1505600000000002E-2</v>
      </c>
    </row>
    <row r="46" spans="1:5">
      <c r="A46" s="43" t="s">
        <v>131</v>
      </c>
      <c r="B46" s="43">
        <v>6</v>
      </c>
      <c r="C46" s="44">
        <v>0.5</v>
      </c>
      <c r="D46" s="45">
        <f>C46*'Reference Data'!$B$17*B46</f>
        <v>720</v>
      </c>
      <c r="E46" s="46">
        <f t="shared" si="0"/>
        <v>0.21451680000000001</v>
      </c>
    </row>
    <row r="47" spans="1:5">
      <c r="A47" s="43" t="s">
        <v>132</v>
      </c>
      <c r="B47" s="43">
        <v>2</v>
      </c>
      <c r="C47" s="44">
        <v>0.5</v>
      </c>
      <c r="D47" s="45">
        <f>C47*'Reference Data'!$B$17*B47</f>
        <v>240</v>
      </c>
      <c r="E47" s="46">
        <f t="shared" si="0"/>
        <v>7.1505600000000002E-2</v>
      </c>
    </row>
    <row r="48" spans="1:5">
      <c r="A48" s="42" t="s">
        <v>133</v>
      </c>
      <c r="B48" s="43"/>
      <c r="C48" s="44"/>
      <c r="D48" s="45"/>
      <c r="E48" s="46"/>
    </row>
    <row r="49" spans="1:5">
      <c r="A49" s="43" t="s">
        <v>134</v>
      </c>
      <c r="B49" s="43">
        <v>1</v>
      </c>
      <c r="C49" s="44">
        <v>1</v>
      </c>
      <c r="D49" s="45">
        <f>C49*'Reference Data'!$B$17*B49</f>
        <v>240</v>
      </c>
      <c r="E49" s="46">
        <f t="shared" si="0"/>
        <v>7.1505600000000002E-2</v>
      </c>
    </row>
    <row r="50" spans="1:5">
      <c r="A50" s="43" t="s">
        <v>135</v>
      </c>
      <c r="B50" s="43">
        <v>1</v>
      </c>
      <c r="C50" s="44">
        <v>1</v>
      </c>
      <c r="D50" s="45">
        <f>C50*'Reference Data'!$B$17*B50</f>
        <v>240</v>
      </c>
      <c r="E50" s="46">
        <f t="shared" si="0"/>
        <v>7.1505600000000002E-2</v>
      </c>
    </row>
    <row r="51" spans="1:5">
      <c r="A51" s="43" t="s">
        <v>136</v>
      </c>
      <c r="B51" s="43">
        <v>4</v>
      </c>
      <c r="C51" s="44">
        <v>1</v>
      </c>
      <c r="D51" s="45">
        <f>C51*'Reference Data'!$B$17*B51</f>
        <v>960</v>
      </c>
      <c r="E51" s="46">
        <f t="shared" si="0"/>
        <v>0.28602240000000001</v>
      </c>
    </row>
    <row r="52" spans="1:5">
      <c r="A52" s="43"/>
      <c r="B52" s="43"/>
      <c r="C52" s="44"/>
      <c r="D52" s="45"/>
      <c r="E52" s="46"/>
    </row>
    <row r="53" spans="1:5">
      <c r="A53" s="48" t="s">
        <v>137</v>
      </c>
      <c r="B53" s="43"/>
      <c r="C53" s="44"/>
      <c r="D53" s="49">
        <f>SUM(D9:D51)</f>
        <v>12900</v>
      </c>
      <c r="E53" s="50">
        <f>SUM(E9:E51)</f>
        <v>3.8434260000000018</v>
      </c>
    </row>
  </sheetData>
  <mergeCells count="4">
    <mergeCell ref="A1:E1"/>
    <mergeCell ref="A7:A8"/>
    <mergeCell ref="B7:B8"/>
    <mergeCell ref="C7:D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57"/>
  <sheetViews>
    <sheetView workbookViewId="0">
      <selection activeCell="E5" sqref="E5"/>
    </sheetView>
  </sheetViews>
  <sheetFormatPr defaultColWidth="11" defaultRowHeight="15.75"/>
  <cols>
    <col min="1" max="1" width="3.125" bestFit="1" customWidth="1"/>
    <col min="2" max="2" width="21.625" bestFit="1" customWidth="1"/>
    <col min="3" max="3" width="12.125" bestFit="1" customWidth="1"/>
    <col min="4" max="4" width="13.75" bestFit="1" customWidth="1"/>
    <col min="5" max="5" width="14.75" bestFit="1" customWidth="1"/>
    <col min="6" max="8" width="12.5" bestFit="1" customWidth="1"/>
    <col min="9" max="41" width="14.125" bestFit="1" customWidth="1"/>
  </cols>
  <sheetData>
    <row r="1" spans="1:40">
      <c r="B1" t="s">
        <v>0</v>
      </c>
      <c r="C1">
        <v>0</v>
      </c>
      <c r="D1">
        <v>0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2</v>
      </c>
      <c r="R1">
        <v>2</v>
      </c>
      <c r="S1">
        <v>2</v>
      </c>
      <c r="T1">
        <v>2</v>
      </c>
      <c r="U1">
        <v>2</v>
      </c>
      <c r="V1">
        <v>2</v>
      </c>
      <c r="W1">
        <v>2</v>
      </c>
      <c r="X1">
        <v>2</v>
      </c>
      <c r="Y1">
        <v>2</v>
      </c>
      <c r="Z1">
        <v>2</v>
      </c>
      <c r="AA1">
        <v>2</v>
      </c>
      <c r="AB1">
        <v>2</v>
      </c>
      <c r="AC1">
        <v>3</v>
      </c>
      <c r="AD1">
        <v>3</v>
      </c>
      <c r="AE1">
        <v>3</v>
      </c>
      <c r="AF1">
        <v>3</v>
      </c>
      <c r="AG1">
        <v>3</v>
      </c>
      <c r="AH1">
        <v>3</v>
      </c>
      <c r="AI1">
        <v>3</v>
      </c>
      <c r="AJ1">
        <v>3</v>
      </c>
      <c r="AK1">
        <v>3</v>
      </c>
      <c r="AL1">
        <v>3</v>
      </c>
      <c r="AM1">
        <v>3</v>
      </c>
      <c r="AN1">
        <v>3</v>
      </c>
    </row>
    <row r="2" spans="1:40">
      <c r="B2" t="s">
        <v>1</v>
      </c>
      <c r="C2" t="s">
        <v>2</v>
      </c>
      <c r="D2" t="s">
        <v>3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</v>
      </c>
      <c r="R2">
        <v>2</v>
      </c>
      <c r="S2">
        <v>3</v>
      </c>
      <c r="T2">
        <v>4</v>
      </c>
      <c r="U2">
        <v>5</v>
      </c>
      <c r="V2">
        <v>6</v>
      </c>
      <c r="W2">
        <v>7</v>
      </c>
      <c r="X2">
        <v>8</v>
      </c>
      <c r="Y2">
        <v>9</v>
      </c>
      <c r="Z2">
        <v>10</v>
      </c>
      <c r="AA2">
        <v>11</v>
      </c>
      <c r="AB2">
        <v>12</v>
      </c>
      <c r="AC2">
        <v>1</v>
      </c>
      <c r="AD2">
        <v>2</v>
      </c>
      <c r="AE2">
        <v>3</v>
      </c>
      <c r="AF2">
        <v>4</v>
      </c>
      <c r="AG2">
        <v>5</v>
      </c>
      <c r="AH2">
        <v>6</v>
      </c>
      <c r="AI2">
        <v>7</v>
      </c>
      <c r="AJ2">
        <v>8</v>
      </c>
      <c r="AK2">
        <v>9</v>
      </c>
      <c r="AL2">
        <v>10</v>
      </c>
      <c r="AM2">
        <v>11</v>
      </c>
      <c r="AN2">
        <v>12</v>
      </c>
    </row>
    <row r="4" spans="1:40">
      <c r="A4">
        <v>1</v>
      </c>
      <c r="B4" t="s">
        <v>13</v>
      </c>
      <c r="C4" s="8">
        <f>'Client Predictions &amp; Input'!B3</f>
        <v>0</v>
      </c>
      <c r="D4" s="8">
        <f>'Client Predictions &amp; Input'!C3</f>
        <v>0</v>
      </c>
      <c r="E4" s="3">
        <f>ROUNDUP(((('Client Predictions &amp; Input'!$B$29-'Client Predictions &amp; Input'!$B$30)*E$28)+'Client Predictions &amp; Input'!$B$30)*'Client Predictions &amp; Input'!B16,0)</f>
        <v>2703</v>
      </c>
      <c r="F4" s="3">
        <f>ROUNDUP(('Client Predictions &amp; Input'!$B$29-'Client Predictions &amp; Input'!$B$30)*F$28*'Client Predictions &amp; Input'!$B16,0)</f>
        <v>535</v>
      </c>
      <c r="G4" s="3">
        <f>ROUNDUP(('Client Predictions &amp; Input'!$B$29-'Client Predictions &amp; Input'!$B$30)*G$28*'Client Predictions &amp; Input'!$B16,0)</f>
        <v>655</v>
      </c>
      <c r="H4" s="3">
        <f>ROUNDUP(('Client Predictions &amp; Input'!$B$29-'Client Predictions &amp; Input'!$B$30)*H$28*'Client Predictions &amp; Input'!$B16,0)</f>
        <v>569</v>
      </c>
      <c r="I4" s="3">
        <f>ROUNDUP(('Client Predictions &amp; Input'!$B$29-'Client Predictions &amp; Input'!$B$30)*I$28*'Client Predictions &amp; Input'!$B16,0)</f>
        <v>671</v>
      </c>
      <c r="J4" s="3">
        <f>ROUNDUP(('Client Predictions &amp; Input'!$B$29-'Client Predictions &amp; Input'!$B$30)*J$28*'Client Predictions &amp; Input'!$B16,0)</f>
        <v>660</v>
      </c>
      <c r="K4" s="3">
        <f>ROUNDUP(('Client Predictions &amp; Input'!$B$29-'Client Predictions &amp; Input'!$B$30)*K$28*'Client Predictions &amp; Input'!$B16,0)</f>
        <v>561</v>
      </c>
      <c r="L4" s="3">
        <f>ROUNDUP(('Client Predictions &amp; Input'!$B$29-'Client Predictions &amp; Input'!$B$30)*L$28*'Client Predictions &amp; Input'!$B16,0)</f>
        <v>555</v>
      </c>
      <c r="M4" s="3">
        <f>ROUNDUP(('Client Predictions &amp; Input'!$B$29-'Client Predictions &amp; Input'!$B$30)*M$28*'Client Predictions &amp; Input'!$B16,0)</f>
        <v>523</v>
      </c>
      <c r="N4" s="3">
        <f>ROUNDUP(('Client Predictions &amp; Input'!$B$29-'Client Predictions &amp; Input'!$B$30)*N$28*'Client Predictions &amp; Input'!$B16,0)</f>
        <v>532</v>
      </c>
      <c r="O4" s="3">
        <f>ROUNDUP(('Client Predictions &amp; Input'!$B$29-'Client Predictions &amp; Input'!$B$30)*O$28*'Client Predictions &amp; Input'!$B16,0)</f>
        <v>553</v>
      </c>
      <c r="P4" s="3">
        <f>ROUNDUP(('Client Predictions &amp; Input'!$B$29-'Client Predictions &amp; Input'!$B$30)*P$28*'Client Predictions &amp; Input'!$B16,0)</f>
        <v>423</v>
      </c>
      <c r="Q4">
        <f>ROUNDUP((($P$30*('Client Predictions &amp; Input'!$B$31)+SUM($Q$26:$AB$26))*Q$28)*'Client Predictions &amp; Input'!$B16,0)</f>
        <v>399</v>
      </c>
      <c r="R4">
        <f>ROUNDUP((($P$30*('Client Predictions &amp; Input'!$B$31)+SUM($Q$26:$AB$26))*R$28)*'Client Predictions &amp; Input'!$B16,0)</f>
        <v>451</v>
      </c>
      <c r="S4">
        <f>ROUNDUP((($P$30*('Client Predictions &amp; Input'!$B$31)+SUM($Q$26:$AB$26))*S$28)*'Client Predictions &amp; Input'!$B16,0)</f>
        <v>553</v>
      </c>
      <c r="T4">
        <f>ROUNDUP((($P$30*('Client Predictions &amp; Input'!$B$31)+SUM($Q$26:$AB$26))*T$28)*'Client Predictions &amp; Input'!$B16,0)</f>
        <v>481</v>
      </c>
      <c r="U4">
        <f>ROUNDUP((($P$30*('Client Predictions &amp; Input'!$B$31)+SUM($Q$26:$AB$26))*U$28)*'Client Predictions &amp; Input'!$B16,0)</f>
        <v>567</v>
      </c>
      <c r="V4">
        <f>ROUNDUP((($P$30*('Client Predictions &amp; Input'!$B$31)+SUM($Q$26:$AB$26))*V$28)*'Client Predictions &amp; Input'!$B16,0)</f>
        <v>557</v>
      </c>
      <c r="W4">
        <f>ROUNDUP((($P$30*('Client Predictions &amp; Input'!$B$31)+SUM($Q$26:$AB$26))*W$28)*'Client Predictions &amp; Input'!$B16,0)</f>
        <v>473</v>
      </c>
      <c r="X4">
        <f>ROUNDUP((($P$30*('Client Predictions &amp; Input'!$B$31)+SUM($Q$26:$AB$26))*X$28)*'Client Predictions &amp; Input'!$B16,0)</f>
        <v>468</v>
      </c>
      <c r="Y4">
        <f>ROUNDUP((($P$30*('Client Predictions &amp; Input'!$B$31)+SUM($Q$26:$AB$26))*Y$28)*'Client Predictions &amp; Input'!$B16,0)</f>
        <v>442</v>
      </c>
      <c r="Z4">
        <f>ROUNDUP((($P$30*('Client Predictions &amp; Input'!$B$31)+SUM($Q$26:$AB$26))*Z$28)*'Client Predictions &amp; Input'!$B16,0)</f>
        <v>449</v>
      </c>
      <c r="AA4">
        <f>ROUNDUP((($P$30*('Client Predictions &amp; Input'!$B$31)+SUM($Q$26:$AB$26))*AA$28)*'Client Predictions &amp; Input'!$B16,0)</f>
        <v>467</v>
      </c>
      <c r="AB4">
        <f>ROUNDUP((($P$30*('Client Predictions &amp; Input'!$B$31)+SUM($Q$26:$AB$26))*AB$28)*'Client Predictions &amp; Input'!$B16,0)</f>
        <v>357</v>
      </c>
      <c r="AC4">
        <f>ROUNDUP((($AB$30*('Client Predictions &amp; Input'!$B$32)+SUM($AC$26:$AN$26))*AC$28)*'Client Predictions &amp; Input'!$B16,0)</f>
        <v>463</v>
      </c>
      <c r="AD4">
        <f>ROUNDUP((($AB$30*('Client Predictions &amp; Input'!$B$32)+SUM($AC$26:$AN$26))*AD$28)*'Client Predictions &amp; Input'!$B16,0)</f>
        <v>523</v>
      </c>
      <c r="AE4">
        <f>ROUNDUP((($AB$30*('Client Predictions &amp; Input'!$B$32)+SUM($AC$26:$AN$26))*AE$28)*'Client Predictions &amp; Input'!$B16,0)</f>
        <v>641</v>
      </c>
      <c r="AF4">
        <f>ROUNDUP((($AB$30*('Client Predictions &amp; Input'!$B$32)+SUM($AC$26:$AN$26))*AF$28)*'Client Predictions &amp; Input'!$B16,0)</f>
        <v>557</v>
      </c>
      <c r="AG4">
        <f>ROUNDUP((($AB$30*('Client Predictions &amp; Input'!$B$32)+SUM($AC$26:$AN$26))*AG$28)*'Client Predictions &amp; Input'!$B16,0)</f>
        <v>656</v>
      </c>
      <c r="AH4">
        <f>ROUNDUP((($AB$30*('Client Predictions &amp; Input'!$B$32)+SUM($AC$26:$AN$26))*AH$28)*'Client Predictions &amp; Input'!$B16,0)</f>
        <v>645</v>
      </c>
      <c r="AI4">
        <f>ROUNDUP((($AB$30*('Client Predictions &amp; Input'!$B$32)+SUM($AC$26:$AN$26))*AI$28)*'Client Predictions &amp; Input'!$B16,0)</f>
        <v>548</v>
      </c>
      <c r="AJ4">
        <f>ROUNDUP((($AB$30*('Client Predictions &amp; Input'!$B$32)+SUM($AC$26:$AN$26))*AJ$28)*'Client Predictions &amp; Input'!$B16,0)</f>
        <v>543</v>
      </c>
      <c r="AK4">
        <f>ROUNDUP((($AB$30*('Client Predictions &amp; Input'!$B$32)+SUM($AC$26:$AN$26))*AK$28)*'Client Predictions &amp; Input'!$B16,0)</f>
        <v>512</v>
      </c>
      <c r="AL4">
        <f>ROUNDUP((($AB$30*('Client Predictions &amp; Input'!$B$32)+SUM($AC$26:$AN$26))*AL$28)*'Client Predictions &amp; Input'!$B16,0)</f>
        <v>521</v>
      </c>
      <c r="AM4">
        <f>ROUNDUP((($AB$30*('Client Predictions &amp; Input'!$B$32)+SUM($AC$26:$AN$26))*AM$28)*'Client Predictions &amp; Input'!$B16,0)</f>
        <v>540</v>
      </c>
      <c r="AN4">
        <f>ROUNDUP((($AB$30*('Client Predictions &amp; Input'!$B$32)+SUM($AC$26:$AN$26))*AN$28)*'Client Predictions &amp; Input'!$B16,0)</f>
        <v>414</v>
      </c>
    </row>
    <row r="5" spans="1:40">
      <c r="A5">
        <v>2</v>
      </c>
      <c r="B5" t="s">
        <v>13</v>
      </c>
      <c r="C5" s="8">
        <f>'Client Predictions &amp; Input'!B4</f>
        <v>0</v>
      </c>
      <c r="D5" s="8">
        <f>'Client Predictions &amp; Input'!C4</f>
        <v>0</v>
      </c>
      <c r="E5" s="3">
        <f>ROUNDUP(((('Client Predictions &amp; Input'!$B$29-'Client Predictions &amp; Input'!$B$30)*E$28)+'Client Predictions &amp; Input'!$B$30)*'Client Predictions &amp; Input'!B17,0)</f>
        <v>0</v>
      </c>
      <c r="F5" s="3">
        <f>ROUNDUP(('Client Predictions &amp; Input'!$B$29-'Client Predictions &amp; Input'!$B$30)*F$28*'Client Predictions &amp; Input'!$B17,0)</f>
        <v>0</v>
      </c>
      <c r="G5" s="3">
        <f>ROUNDUP(('Client Predictions &amp; Input'!$B$29-'Client Predictions &amp; Input'!$B$30)*G$28*'Client Predictions &amp; Input'!$B17,0)</f>
        <v>0</v>
      </c>
      <c r="H5" s="3">
        <f>ROUNDUP(('Client Predictions &amp; Input'!$B$29-'Client Predictions &amp; Input'!$B$30)*H$28*'Client Predictions &amp; Input'!$B17,0)</f>
        <v>0</v>
      </c>
      <c r="I5" s="3">
        <f>ROUNDUP(('Client Predictions &amp; Input'!$B$29-'Client Predictions &amp; Input'!$B$30)*I$28*'Client Predictions &amp; Input'!$B17,0)</f>
        <v>0</v>
      </c>
      <c r="J5" s="3">
        <f>ROUNDUP(('Client Predictions &amp; Input'!$B$29-'Client Predictions &amp; Input'!$B$30)*J$28*'Client Predictions &amp; Input'!$B17,0)</f>
        <v>0</v>
      </c>
      <c r="K5" s="3">
        <f>ROUNDUP(('Client Predictions &amp; Input'!$B$29-'Client Predictions &amp; Input'!$B$30)*K$28*'Client Predictions &amp; Input'!$B17,0)</f>
        <v>0</v>
      </c>
      <c r="L5" s="3">
        <f>ROUNDUP(('Client Predictions &amp; Input'!$B$29-'Client Predictions &amp; Input'!$B$30)*L$28*'Client Predictions &amp; Input'!$B17,0)</f>
        <v>0</v>
      </c>
      <c r="M5" s="3">
        <f>ROUNDUP(('Client Predictions &amp; Input'!$B$29-'Client Predictions &amp; Input'!$B$30)*M$28*'Client Predictions &amp; Input'!$B17,0)</f>
        <v>0</v>
      </c>
      <c r="N5" s="3">
        <f>ROUNDUP(('Client Predictions &amp; Input'!$B$29-'Client Predictions &amp; Input'!$B$30)*N$28*'Client Predictions &amp; Input'!$B17,0)</f>
        <v>0</v>
      </c>
      <c r="O5" s="3">
        <f>ROUNDUP(('Client Predictions &amp; Input'!$B$29-'Client Predictions &amp; Input'!$B$30)*O$28*'Client Predictions &amp; Input'!$B17,0)</f>
        <v>0</v>
      </c>
      <c r="P5" s="3">
        <f>ROUNDUP(('Client Predictions &amp; Input'!$B$29-'Client Predictions &amp; Input'!$B$30)*P$28*'Client Predictions &amp; Input'!$B17,0)</f>
        <v>0</v>
      </c>
      <c r="Q5">
        <f>ROUNDUP((($P$30*('Client Predictions &amp; Input'!$B$31)+SUM($Q$26:$AB$26))*Q$28)*'Client Predictions &amp; Input'!$B17,0)</f>
        <v>0</v>
      </c>
      <c r="R5">
        <f>ROUNDUP((($P$30*('Client Predictions &amp; Input'!$B$31)+SUM($Q$26:$AB$26))*R$28)*'Client Predictions &amp; Input'!$B17,0)</f>
        <v>0</v>
      </c>
      <c r="S5">
        <f>ROUNDUP((($P$30*('Client Predictions &amp; Input'!$B$31)+SUM($Q$26:$AB$26))*S$28)*'Client Predictions &amp; Input'!$B17,0)</f>
        <v>0</v>
      </c>
      <c r="T5">
        <f>ROUNDUP((($P$30*('Client Predictions &amp; Input'!$B$31)+SUM($Q$26:$AB$26))*T$28)*'Client Predictions &amp; Input'!$B17,0)</f>
        <v>0</v>
      </c>
      <c r="U5">
        <f>ROUNDUP((($P$30*('Client Predictions &amp; Input'!$B$31)+SUM($Q$26:$AB$26))*U$28)*'Client Predictions &amp; Input'!$B17,0)</f>
        <v>0</v>
      </c>
      <c r="V5">
        <f>ROUNDUP((($P$30*('Client Predictions &amp; Input'!$B$31)+SUM($Q$26:$AB$26))*V$28)*'Client Predictions &amp; Input'!$B17,0)</f>
        <v>0</v>
      </c>
      <c r="W5">
        <f>ROUNDUP((($P$30*('Client Predictions &amp; Input'!$B$31)+SUM($Q$26:$AB$26))*W$28)*'Client Predictions &amp; Input'!$B17,0)</f>
        <v>0</v>
      </c>
      <c r="X5">
        <f>ROUNDUP((($P$30*('Client Predictions &amp; Input'!$B$31)+SUM($Q$26:$AB$26))*X$28)*'Client Predictions &amp; Input'!$B17,0)</f>
        <v>0</v>
      </c>
      <c r="Y5">
        <f>ROUNDUP((($P$30*('Client Predictions &amp; Input'!$B$31)+SUM($Q$26:$AB$26))*Y$28)*'Client Predictions &amp; Input'!$B17,0)</f>
        <v>0</v>
      </c>
      <c r="Z5">
        <f>ROUNDUP((($P$30*('Client Predictions &amp; Input'!$B$31)+SUM($Q$26:$AB$26))*Z$28)*'Client Predictions &amp; Input'!$B17,0)</f>
        <v>0</v>
      </c>
      <c r="AA5">
        <f>ROUNDUP((($P$30*('Client Predictions &amp; Input'!$B$31)+SUM($Q$26:$AB$26))*AA$28)*'Client Predictions &amp; Input'!$B17,0)</f>
        <v>0</v>
      </c>
      <c r="AB5">
        <f>ROUNDUP((($P$30*('Client Predictions &amp; Input'!$B$31)+SUM($Q$26:$AB$26))*AB$28)*'Client Predictions &amp; Input'!$B17,0)</f>
        <v>0</v>
      </c>
      <c r="AC5">
        <f>ROUNDUP((($AB$30*('Client Predictions &amp; Input'!$B$32)+SUM($AC$26:$AN$26))*AC$28)*'Client Predictions &amp; Input'!$B17,0)</f>
        <v>0</v>
      </c>
      <c r="AD5">
        <f>ROUNDUP((($AB$30*('Client Predictions &amp; Input'!$B$32)+SUM($AC$26:$AN$26))*AD$28)*'Client Predictions &amp; Input'!$B17,0)</f>
        <v>0</v>
      </c>
      <c r="AE5">
        <f>ROUNDUP((($AB$30*('Client Predictions &amp; Input'!$B$32)+SUM($AC$26:$AN$26))*AE$28)*'Client Predictions &amp; Input'!$B17,0)</f>
        <v>0</v>
      </c>
      <c r="AF5">
        <f>ROUNDUP((($AB$30*('Client Predictions &amp; Input'!$B$32)+SUM($AC$26:$AN$26))*AF$28)*'Client Predictions &amp; Input'!$B17,0)</f>
        <v>0</v>
      </c>
      <c r="AG5">
        <f>ROUNDUP((($AB$30*('Client Predictions &amp; Input'!$B$32)+SUM($AC$26:$AN$26))*AG$28)*'Client Predictions &amp; Input'!$B17,0)</f>
        <v>0</v>
      </c>
      <c r="AH5">
        <f>ROUNDUP((($AB$30*('Client Predictions &amp; Input'!$B$32)+SUM($AC$26:$AN$26))*AH$28)*'Client Predictions &amp; Input'!$B17,0)</f>
        <v>0</v>
      </c>
      <c r="AI5">
        <f>ROUNDUP((($AB$30*('Client Predictions &amp; Input'!$B$32)+SUM($AC$26:$AN$26))*AI$28)*'Client Predictions &amp; Input'!$B17,0)</f>
        <v>0</v>
      </c>
      <c r="AJ5">
        <f>ROUNDUP((($AB$30*('Client Predictions &amp; Input'!$B$32)+SUM($AC$26:$AN$26))*AJ$28)*'Client Predictions &amp; Input'!$B17,0)</f>
        <v>0</v>
      </c>
      <c r="AK5">
        <f>ROUNDUP((($AB$30*('Client Predictions &amp; Input'!$B$32)+SUM($AC$26:$AN$26))*AK$28)*'Client Predictions &amp; Input'!$B17,0)</f>
        <v>0</v>
      </c>
      <c r="AL5">
        <f>ROUNDUP((($AB$30*('Client Predictions &amp; Input'!$B$32)+SUM($AC$26:$AN$26))*AL$28)*'Client Predictions &amp; Input'!$B17,0)</f>
        <v>0</v>
      </c>
      <c r="AM5">
        <f>ROUNDUP((($AB$30*('Client Predictions &amp; Input'!$B$32)+SUM($AC$26:$AN$26))*AM$28)*'Client Predictions &amp; Input'!$B17,0)</f>
        <v>0</v>
      </c>
      <c r="AN5">
        <f>ROUNDUP((($AB$30*('Client Predictions &amp; Input'!$B$32)+SUM($AC$26:$AN$26))*AN$28)*'Client Predictions &amp; Input'!$B17,0)</f>
        <v>0</v>
      </c>
    </row>
    <row r="6" spans="1:40">
      <c r="A6">
        <v>3</v>
      </c>
      <c r="B6" t="s">
        <v>13</v>
      </c>
      <c r="C6" s="8">
        <f>'Client Predictions &amp; Input'!B5</f>
        <v>0</v>
      </c>
      <c r="D6" s="8">
        <f>'Client Predictions &amp; Input'!C5</f>
        <v>0</v>
      </c>
      <c r="E6" s="3">
        <f>ROUNDUP(((('Client Predictions &amp; Input'!$B$29-'Client Predictions &amp; Input'!$B$30)*E$28)+'Client Predictions &amp; Input'!$B$30)*'Client Predictions &amp; Input'!B18,0)</f>
        <v>0</v>
      </c>
      <c r="F6" s="3">
        <f>ROUNDUP(('Client Predictions &amp; Input'!$B$29-'Client Predictions &amp; Input'!$B$30)*F$28*'Client Predictions &amp; Input'!$B18,0)</f>
        <v>0</v>
      </c>
      <c r="G6" s="3">
        <f>ROUNDUP(('Client Predictions &amp; Input'!$B$29-'Client Predictions &amp; Input'!$B$30)*G$28*'Client Predictions &amp; Input'!$B18,0)</f>
        <v>0</v>
      </c>
      <c r="H6" s="3">
        <f>ROUNDUP(('Client Predictions &amp; Input'!$B$29-'Client Predictions &amp; Input'!$B$30)*H$28*'Client Predictions &amp; Input'!$B18,0)</f>
        <v>0</v>
      </c>
      <c r="I6" s="3">
        <f>ROUNDUP(('Client Predictions &amp; Input'!$B$29-'Client Predictions &amp; Input'!$B$30)*I$28*'Client Predictions &amp; Input'!$B18,0)</f>
        <v>0</v>
      </c>
      <c r="J6" s="3">
        <f>ROUNDUP(('Client Predictions &amp; Input'!$B$29-'Client Predictions &amp; Input'!$B$30)*J$28*'Client Predictions &amp; Input'!$B18,0)</f>
        <v>0</v>
      </c>
      <c r="K6" s="3">
        <f>ROUNDUP(('Client Predictions &amp; Input'!$B$29-'Client Predictions &amp; Input'!$B$30)*K$28*'Client Predictions &amp; Input'!$B18,0)</f>
        <v>0</v>
      </c>
      <c r="L6" s="3">
        <f>ROUNDUP(('Client Predictions &amp; Input'!$B$29-'Client Predictions &amp; Input'!$B$30)*L$28*'Client Predictions &amp; Input'!$B18,0)</f>
        <v>0</v>
      </c>
      <c r="M6" s="3">
        <f>ROUNDUP(('Client Predictions &amp; Input'!$B$29-'Client Predictions &amp; Input'!$B$30)*M$28*'Client Predictions &amp; Input'!$B18,0)</f>
        <v>0</v>
      </c>
      <c r="N6" s="3">
        <f>ROUNDUP(('Client Predictions &amp; Input'!$B$29-'Client Predictions &amp; Input'!$B$30)*N$28*'Client Predictions &amp; Input'!$B18,0)</f>
        <v>0</v>
      </c>
      <c r="O6" s="3">
        <f>ROUNDUP(('Client Predictions &amp; Input'!$B$29-'Client Predictions &amp; Input'!$B$30)*O$28*'Client Predictions &amp; Input'!$B18,0)</f>
        <v>0</v>
      </c>
      <c r="P6" s="3">
        <f>ROUNDUP(('Client Predictions &amp; Input'!$B$29-'Client Predictions &amp; Input'!$B$30)*P$28*'Client Predictions &amp; Input'!$B18,0)</f>
        <v>0</v>
      </c>
      <c r="Q6">
        <f>ROUNDUP((($P$30*('Client Predictions &amp; Input'!$B$31)+SUM($Q$26:$AB$26))*Q$28)*'Client Predictions &amp; Input'!$B18,0)</f>
        <v>0</v>
      </c>
      <c r="R6">
        <f>ROUNDUP((($P$30*('Client Predictions &amp; Input'!$B$31)+SUM($Q$26:$AB$26))*R$28)*'Client Predictions &amp; Input'!$B18,0)</f>
        <v>0</v>
      </c>
      <c r="S6">
        <f>ROUNDUP((($P$30*('Client Predictions &amp; Input'!$B$31)+SUM($Q$26:$AB$26))*S$28)*'Client Predictions &amp; Input'!$B18,0)</f>
        <v>0</v>
      </c>
      <c r="T6">
        <f>ROUNDUP((($P$30*('Client Predictions &amp; Input'!$B$31)+SUM($Q$26:$AB$26))*T$28)*'Client Predictions &amp; Input'!$B18,0)</f>
        <v>0</v>
      </c>
      <c r="U6">
        <f>ROUNDUP((($P$30*('Client Predictions &amp; Input'!$B$31)+SUM($Q$26:$AB$26))*U$28)*'Client Predictions &amp; Input'!$B18,0)</f>
        <v>0</v>
      </c>
      <c r="V6">
        <f>ROUNDUP((($P$30*('Client Predictions &amp; Input'!$B$31)+SUM($Q$26:$AB$26))*V$28)*'Client Predictions &amp; Input'!$B18,0)</f>
        <v>0</v>
      </c>
      <c r="W6">
        <f>ROUNDUP((($P$30*('Client Predictions &amp; Input'!$B$31)+SUM($Q$26:$AB$26))*W$28)*'Client Predictions &amp; Input'!$B18,0)</f>
        <v>0</v>
      </c>
      <c r="X6">
        <f>ROUNDUP((($P$30*('Client Predictions &amp; Input'!$B$31)+SUM($Q$26:$AB$26))*X$28)*'Client Predictions &amp; Input'!$B18,0)</f>
        <v>0</v>
      </c>
      <c r="Y6">
        <f>ROUNDUP((($P$30*('Client Predictions &amp; Input'!$B$31)+SUM($Q$26:$AB$26))*Y$28)*'Client Predictions &amp; Input'!$B18,0)</f>
        <v>0</v>
      </c>
      <c r="Z6">
        <f>ROUNDUP((($P$30*('Client Predictions &amp; Input'!$B$31)+SUM($Q$26:$AB$26))*Z$28)*'Client Predictions &amp; Input'!$B18,0)</f>
        <v>0</v>
      </c>
      <c r="AA6">
        <f>ROUNDUP((($P$30*('Client Predictions &amp; Input'!$B$31)+SUM($Q$26:$AB$26))*AA$28)*'Client Predictions &amp; Input'!$B18,0)</f>
        <v>0</v>
      </c>
      <c r="AB6">
        <f>ROUNDUP((($P$30*('Client Predictions &amp; Input'!$B$31)+SUM($Q$26:$AB$26))*AB$28)*'Client Predictions &amp; Input'!$B18,0)</f>
        <v>0</v>
      </c>
      <c r="AC6">
        <f>ROUNDUP((($AB$30*('Client Predictions &amp; Input'!$B$32)+SUM($AC$26:$AN$26))*AC$28)*'Client Predictions &amp; Input'!$B18,0)</f>
        <v>0</v>
      </c>
      <c r="AD6">
        <f>ROUNDUP((($AB$30*('Client Predictions &amp; Input'!$B$32)+SUM($AC$26:$AN$26))*AD$28)*'Client Predictions &amp; Input'!$B18,0)</f>
        <v>0</v>
      </c>
      <c r="AE6">
        <f>ROUNDUP((($AB$30*('Client Predictions &amp; Input'!$B$32)+SUM($AC$26:$AN$26))*AE$28)*'Client Predictions &amp; Input'!$B18,0)</f>
        <v>0</v>
      </c>
      <c r="AF6">
        <f>ROUNDUP((($AB$30*('Client Predictions &amp; Input'!$B$32)+SUM($AC$26:$AN$26))*AF$28)*'Client Predictions &amp; Input'!$B18,0)</f>
        <v>0</v>
      </c>
      <c r="AG6">
        <f>ROUNDUP((($AB$30*('Client Predictions &amp; Input'!$B$32)+SUM($AC$26:$AN$26))*AG$28)*'Client Predictions &amp; Input'!$B18,0)</f>
        <v>0</v>
      </c>
      <c r="AH6">
        <f>ROUNDUP((($AB$30*('Client Predictions &amp; Input'!$B$32)+SUM($AC$26:$AN$26))*AH$28)*'Client Predictions &amp; Input'!$B18,0)</f>
        <v>0</v>
      </c>
      <c r="AI6">
        <f>ROUNDUP((($AB$30*('Client Predictions &amp; Input'!$B$32)+SUM($AC$26:$AN$26))*AI$28)*'Client Predictions &amp; Input'!$B18,0)</f>
        <v>0</v>
      </c>
      <c r="AJ6">
        <f>ROUNDUP((($AB$30*('Client Predictions &amp; Input'!$B$32)+SUM($AC$26:$AN$26))*AJ$28)*'Client Predictions &amp; Input'!$B18,0)</f>
        <v>0</v>
      </c>
      <c r="AK6">
        <f>ROUNDUP((($AB$30*('Client Predictions &amp; Input'!$B$32)+SUM($AC$26:$AN$26))*AK$28)*'Client Predictions &amp; Input'!$B18,0)</f>
        <v>0</v>
      </c>
      <c r="AL6">
        <f>ROUNDUP((($AB$30*('Client Predictions &amp; Input'!$B$32)+SUM($AC$26:$AN$26))*AL$28)*'Client Predictions &amp; Input'!$B18,0)</f>
        <v>0</v>
      </c>
      <c r="AM6">
        <f>ROUNDUP((($AB$30*('Client Predictions &amp; Input'!$B$32)+SUM($AC$26:$AN$26))*AM$28)*'Client Predictions &amp; Input'!$B18,0)</f>
        <v>0</v>
      </c>
      <c r="AN6">
        <f>ROUNDUP((($AB$30*('Client Predictions &amp; Input'!$B$32)+SUM($AC$26:$AN$26))*AN$28)*'Client Predictions &amp; Input'!$B18,0)</f>
        <v>0</v>
      </c>
    </row>
    <row r="7" spans="1:40">
      <c r="A7">
        <v>4</v>
      </c>
      <c r="B7" t="s">
        <v>13</v>
      </c>
      <c r="C7" s="8">
        <f>'Client Predictions &amp; Input'!B6</f>
        <v>0</v>
      </c>
      <c r="D7" s="8">
        <f>'Client Predictions &amp; Input'!C6</f>
        <v>0</v>
      </c>
      <c r="E7" s="3">
        <f>ROUNDUP(((('Client Predictions &amp; Input'!$B$29-'Client Predictions &amp; Input'!$B$30)*E$28)+'Client Predictions &amp; Input'!$B$30)*'Client Predictions &amp; Input'!B19,0)</f>
        <v>0</v>
      </c>
      <c r="F7" s="3">
        <f>ROUNDUP(('Client Predictions &amp; Input'!$B$29-'Client Predictions &amp; Input'!$B$30)*F$28*'Client Predictions &amp; Input'!$B19,0)</f>
        <v>0</v>
      </c>
      <c r="G7" s="3">
        <f>ROUNDUP(('Client Predictions &amp; Input'!$B$29-'Client Predictions &amp; Input'!$B$30)*G$28*'Client Predictions &amp; Input'!$B19,0)</f>
        <v>0</v>
      </c>
      <c r="H7" s="3">
        <f>ROUNDUP(('Client Predictions &amp; Input'!$B$29-'Client Predictions &amp; Input'!$B$30)*H$28*'Client Predictions &amp; Input'!$B19,0)</f>
        <v>0</v>
      </c>
      <c r="I7" s="3">
        <f>ROUNDUP(('Client Predictions &amp; Input'!$B$29-'Client Predictions &amp; Input'!$B$30)*I$28*'Client Predictions &amp; Input'!$B19,0)</f>
        <v>0</v>
      </c>
      <c r="J7" s="3">
        <f>ROUNDUP(('Client Predictions &amp; Input'!$B$29-'Client Predictions &amp; Input'!$B$30)*J$28*'Client Predictions &amp; Input'!$B19,0)</f>
        <v>0</v>
      </c>
      <c r="K7" s="3">
        <f>ROUNDUP(('Client Predictions &amp; Input'!$B$29-'Client Predictions &amp; Input'!$B$30)*K$28*'Client Predictions &amp; Input'!$B19,0)</f>
        <v>0</v>
      </c>
      <c r="L7" s="3">
        <f>ROUNDUP(('Client Predictions &amp; Input'!$B$29-'Client Predictions &amp; Input'!$B$30)*L$28*'Client Predictions &amp; Input'!$B19,0)</f>
        <v>0</v>
      </c>
      <c r="M7" s="3">
        <f>ROUNDUP(('Client Predictions &amp; Input'!$B$29-'Client Predictions &amp; Input'!$B$30)*M$28*'Client Predictions &amp; Input'!$B19,0)</f>
        <v>0</v>
      </c>
      <c r="N7" s="3">
        <f>ROUNDUP(('Client Predictions &amp; Input'!$B$29-'Client Predictions &amp; Input'!$B$30)*N$28*'Client Predictions &amp; Input'!$B19,0)</f>
        <v>0</v>
      </c>
      <c r="O7" s="3">
        <f>ROUNDUP(('Client Predictions &amp; Input'!$B$29-'Client Predictions &amp; Input'!$B$30)*O$28*'Client Predictions &amp; Input'!$B19,0)</f>
        <v>0</v>
      </c>
      <c r="P7" s="3">
        <f>ROUNDUP(('Client Predictions &amp; Input'!$B$29-'Client Predictions &amp; Input'!$B$30)*P$28*'Client Predictions &amp; Input'!$B19,0)</f>
        <v>0</v>
      </c>
      <c r="Q7">
        <f>ROUNDUP((($P$30*('Client Predictions &amp; Input'!$B$31)+SUM($Q$26:$AB$26))*Q$28)*'Client Predictions &amp; Input'!$B19,0)</f>
        <v>0</v>
      </c>
      <c r="R7">
        <f>ROUNDUP((($P$30*('Client Predictions &amp; Input'!$B$31)+SUM($Q$26:$AB$26))*R$28)*'Client Predictions &amp; Input'!$B19,0)</f>
        <v>0</v>
      </c>
      <c r="S7">
        <f>ROUNDUP((($P$30*('Client Predictions &amp; Input'!$B$31)+SUM($Q$26:$AB$26))*S$28)*'Client Predictions &amp; Input'!$B19,0)</f>
        <v>0</v>
      </c>
      <c r="T7">
        <f>ROUNDUP((($P$30*('Client Predictions &amp; Input'!$B$31)+SUM($Q$26:$AB$26))*T$28)*'Client Predictions &amp; Input'!$B19,0)</f>
        <v>0</v>
      </c>
      <c r="U7">
        <f>ROUNDUP((($P$30*('Client Predictions &amp; Input'!$B$31)+SUM($Q$26:$AB$26))*U$28)*'Client Predictions &amp; Input'!$B19,0)</f>
        <v>0</v>
      </c>
      <c r="V7">
        <f>ROUNDUP((($P$30*('Client Predictions &amp; Input'!$B$31)+SUM($Q$26:$AB$26))*V$28)*'Client Predictions &amp; Input'!$B19,0)</f>
        <v>0</v>
      </c>
      <c r="W7">
        <f>ROUNDUP((($P$30*('Client Predictions &amp; Input'!$B$31)+SUM($Q$26:$AB$26))*W$28)*'Client Predictions &amp; Input'!$B19,0)</f>
        <v>0</v>
      </c>
      <c r="X7">
        <f>ROUNDUP((($P$30*('Client Predictions &amp; Input'!$B$31)+SUM($Q$26:$AB$26))*X$28)*'Client Predictions &amp; Input'!$B19,0)</f>
        <v>0</v>
      </c>
      <c r="Y7">
        <f>ROUNDUP((($P$30*('Client Predictions &amp; Input'!$B$31)+SUM($Q$26:$AB$26))*Y$28)*'Client Predictions &amp; Input'!$B19,0)</f>
        <v>0</v>
      </c>
      <c r="Z7">
        <f>ROUNDUP((($P$30*('Client Predictions &amp; Input'!$B$31)+SUM($Q$26:$AB$26))*Z$28)*'Client Predictions &amp; Input'!$B19,0)</f>
        <v>0</v>
      </c>
      <c r="AA7">
        <f>ROUNDUP((($P$30*('Client Predictions &amp; Input'!$B$31)+SUM($Q$26:$AB$26))*AA$28)*'Client Predictions &amp; Input'!$B19,0)</f>
        <v>0</v>
      </c>
      <c r="AB7">
        <f>ROUNDUP((($P$30*('Client Predictions &amp; Input'!$B$31)+SUM($Q$26:$AB$26))*AB$28)*'Client Predictions &amp; Input'!$B19,0)</f>
        <v>0</v>
      </c>
      <c r="AC7">
        <f>ROUNDUP((($AB$30*('Client Predictions &amp; Input'!$B$32)+SUM($AC$26:$AN$26))*AC$28)*'Client Predictions &amp; Input'!$B19,0)</f>
        <v>0</v>
      </c>
      <c r="AD7">
        <f>ROUNDUP((($AB$30*('Client Predictions &amp; Input'!$B$32)+SUM($AC$26:$AN$26))*AD$28)*'Client Predictions &amp; Input'!$B19,0)</f>
        <v>0</v>
      </c>
      <c r="AE7">
        <f>ROUNDUP((($AB$30*('Client Predictions &amp; Input'!$B$32)+SUM($AC$26:$AN$26))*AE$28)*'Client Predictions &amp; Input'!$B19,0)</f>
        <v>0</v>
      </c>
      <c r="AF7">
        <f>ROUNDUP((($AB$30*('Client Predictions &amp; Input'!$B$32)+SUM($AC$26:$AN$26))*AF$28)*'Client Predictions &amp; Input'!$B19,0)</f>
        <v>0</v>
      </c>
      <c r="AG7">
        <f>ROUNDUP((($AB$30*('Client Predictions &amp; Input'!$B$32)+SUM($AC$26:$AN$26))*AG$28)*'Client Predictions &amp; Input'!$B19,0)</f>
        <v>0</v>
      </c>
      <c r="AH7">
        <f>ROUNDUP((($AB$30*('Client Predictions &amp; Input'!$B$32)+SUM($AC$26:$AN$26))*AH$28)*'Client Predictions &amp; Input'!$B19,0)</f>
        <v>0</v>
      </c>
      <c r="AI7">
        <f>ROUNDUP((($AB$30*('Client Predictions &amp; Input'!$B$32)+SUM($AC$26:$AN$26))*AI$28)*'Client Predictions &amp; Input'!$B19,0)</f>
        <v>0</v>
      </c>
      <c r="AJ7">
        <f>ROUNDUP((($AB$30*('Client Predictions &amp; Input'!$B$32)+SUM($AC$26:$AN$26))*AJ$28)*'Client Predictions &amp; Input'!$B19,0)</f>
        <v>0</v>
      </c>
      <c r="AK7">
        <f>ROUNDUP((($AB$30*('Client Predictions &amp; Input'!$B$32)+SUM($AC$26:$AN$26))*AK$28)*'Client Predictions &amp; Input'!$B19,0)</f>
        <v>0</v>
      </c>
      <c r="AL7">
        <f>ROUNDUP((($AB$30*('Client Predictions &amp; Input'!$B$32)+SUM($AC$26:$AN$26))*AL$28)*'Client Predictions &amp; Input'!$B19,0)</f>
        <v>0</v>
      </c>
      <c r="AM7">
        <f>ROUNDUP((($AB$30*('Client Predictions &amp; Input'!$B$32)+SUM($AC$26:$AN$26))*AM$28)*'Client Predictions &amp; Input'!$B19,0)</f>
        <v>0</v>
      </c>
      <c r="AN7">
        <f>ROUNDUP((($AB$30*('Client Predictions &amp; Input'!$B$32)+SUM($AC$26:$AN$26))*AN$28)*'Client Predictions &amp; Input'!$B19,0)</f>
        <v>0</v>
      </c>
    </row>
    <row r="8" spans="1:40">
      <c r="A8">
        <v>5</v>
      </c>
      <c r="B8" t="s">
        <v>13</v>
      </c>
      <c r="C8" s="8">
        <f>'Client Predictions &amp; Input'!B7</f>
        <v>0</v>
      </c>
      <c r="D8" s="8">
        <f>'Client Predictions &amp; Input'!C7</f>
        <v>0</v>
      </c>
      <c r="E8" s="3">
        <f>ROUNDUP(((('Client Predictions &amp; Input'!$B$29-'Client Predictions &amp; Input'!$B$30)*E$28)+'Client Predictions &amp; Input'!$B$30)*'Client Predictions &amp; Input'!B20,0)</f>
        <v>0</v>
      </c>
      <c r="F8" s="3">
        <f>ROUNDUP(('Client Predictions &amp; Input'!$B$29-'Client Predictions &amp; Input'!$B$30)*F$28*'Client Predictions &amp; Input'!$B20,0)</f>
        <v>0</v>
      </c>
      <c r="G8" s="3">
        <f>ROUNDUP(('Client Predictions &amp; Input'!$B$29-'Client Predictions &amp; Input'!$B$30)*G$28*'Client Predictions &amp; Input'!$B20,0)</f>
        <v>0</v>
      </c>
      <c r="H8" s="3">
        <f>ROUNDUP(('Client Predictions &amp; Input'!$B$29-'Client Predictions &amp; Input'!$B$30)*H$28*'Client Predictions &amp; Input'!$B20,0)</f>
        <v>0</v>
      </c>
      <c r="I8" s="3">
        <f>ROUNDUP(('Client Predictions &amp; Input'!$B$29-'Client Predictions &amp; Input'!$B$30)*I$28*'Client Predictions &amp; Input'!$B20,0)</f>
        <v>0</v>
      </c>
      <c r="J8" s="3">
        <f>ROUNDUP(('Client Predictions &amp; Input'!$B$29-'Client Predictions &amp; Input'!$B$30)*J$28*'Client Predictions &amp; Input'!$B20,0)</f>
        <v>0</v>
      </c>
      <c r="K8" s="3">
        <f>ROUNDUP(('Client Predictions &amp; Input'!$B$29-'Client Predictions &amp; Input'!$B$30)*K$28*'Client Predictions &amp; Input'!$B20,0)</f>
        <v>0</v>
      </c>
      <c r="L8" s="3">
        <f>ROUNDUP(('Client Predictions &amp; Input'!$B$29-'Client Predictions &amp; Input'!$B$30)*L$28*'Client Predictions &amp; Input'!$B20,0)</f>
        <v>0</v>
      </c>
      <c r="M8" s="3">
        <f>ROUNDUP(('Client Predictions &amp; Input'!$B$29-'Client Predictions &amp; Input'!$B$30)*M$28*'Client Predictions &amp; Input'!$B20,0)</f>
        <v>0</v>
      </c>
      <c r="N8" s="3">
        <f>ROUNDUP(('Client Predictions &amp; Input'!$B$29-'Client Predictions &amp; Input'!$B$30)*N$28*'Client Predictions &amp; Input'!$B20,0)</f>
        <v>0</v>
      </c>
      <c r="O8" s="3">
        <f>ROUNDUP(('Client Predictions &amp; Input'!$B$29-'Client Predictions &amp; Input'!$B$30)*O$28*'Client Predictions &amp; Input'!$B20,0)</f>
        <v>0</v>
      </c>
      <c r="P8" s="3">
        <f>ROUNDUP(('Client Predictions &amp; Input'!$B$29-'Client Predictions &amp; Input'!$B$30)*P$28*'Client Predictions &amp; Input'!$B20,0)</f>
        <v>0</v>
      </c>
      <c r="Q8">
        <f>ROUNDUP((($P$30*('Client Predictions &amp; Input'!$B$31)+SUM($Q$26:$AB$26))*Q$28)*'Client Predictions &amp; Input'!$B20,0)</f>
        <v>0</v>
      </c>
      <c r="R8">
        <f>ROUNDUP((($P$30*('Client Predictions &amp; Input'!$B$31)+SUM($Q$26:$AB$26))*R$28)*'Client Predictions &amp; Input'!$B20,0)</f>
        <v>0</v>
      </c>
      <c r="S8">
        <f>ROUNDUP((($P$30*('Client Predictions &amp; Input'!$B$31)+SUM($Q$26:$AB$26))*S$28)*'Client Predictions &amp; Input'!$B20,0)</f>
        <v>0</v>
      </c>
      <c r="T8">
        <f>ROUNDUP((($P$30*('Client Predictions &amp; Input'!$B$31)+SUM($Q$26:$AB$26))*T$28)*'Client Predictions &amp; Input'!$B20,0)</f>
        <v>0</v>
      </c>
      <c r="U8">
        <f>ROUNDUP((($P$30*('Client Predictions &amp; Input'!$B$31)+SUM($Q$26:$AB$26))*U$28)*'Client Predictions &amp; Input'!$B20,0)</f>
        <v>0</v>
      </c>
      <c r="V8">
        <f>ROUNDUP((($P$30*('Client Predictions &amp; Input'!$B$31)+SUM($Q$26:$AB$26))*V$28)*'Client Predictions &amp; Input'!$B20,0)</f>
        <v>0</v>
      </c>
      <c r="W8">
        <f>ROUNDUP((($P$30*('Client Predictions &amp; Input'!$B$31)+SUM($Q$26:$AB$26))*W$28)*'Client Predictions &amp; Input'!$B20,0)</f>
        <v>0</v>
      </c>
      <c r="X8">
        <f>ROUNDUP((($P$30*('Client Predictions &amp; Input'!$B$31)+SUM($Q$26:$AB$26))*X$28)*'Client Predictions &amp; Input'!$B20,0)</f>
        <v>0</v>
      </c>
      <c r="Y8">
        <f>ROUNDUP((($P$30*('Client Predictions &amp; Input'!$B$31)+SUM($Q$26:$AB$26))*Y$28)*'Client Predictions &amp; Input'!$B20,0)</f>
        <v>0</v>
      </c>
      <c r="Z8">
        <f>ROUNDUP((($P$30*('Client Predictions &amp; Input'!$B$31)+SUM($Q$26:$AB$26))*Z$28)*'Client Predictions &amp; Input'!$B20,0)</f>
        <v>0</v>
      </c>
      <c r="AA8">
        <f>ROUNDUP((($P$30*('Client Predictions &amp; Input'!$B$31)+SUM($Q$26:$AB$26))*AA$28)*'Client Predictions &amp; Input'!$B20,0)</f>
        <v>0</v>
      </c>
      <c r="AB8">
        <f>ROUNDUP((($P$30*('Client Predictions &amp; Input'!$B$31)+SUM($Q$26:$AB$26))*AB$28)*'Client Predictions &amp; Input'!$B20,0)</f>
        <v>0</v>
      </c>
      <c r="AC8">
        <f>ROUNDUP((($AB$30*('Client Predictions &amp; Input'!$B$32)+SUM($AC$26:$AN$26))*AC$28)*'Client Predictions &amp; Input'!$B20,0)</f>
        <v>0</v>
      </c>
      <c r="AD8">
        <f>ROUNDUP((($AB$30*('Client Predictions &amp; Input'!$B$32)+SUM($AC$26:$AN$26))*AD$28)*'Client Predictions &amp; Input'!$B20,0)</f>
        <v>0</v>
      </c>
      <c r="AE8">
        <f>ROUNDUP((($AB$30*('Client Predictions &amp; Input'!$B$32)+SUM($AC$26:$AN$26))*AE$28)*'Client Predictions &amp; Input'!$B20,0)</f>
        <v>0</v>
      </c>
      <c r="AF8">
        <f>ROUNDUP((($AB$30*('Client Predictions &amp; Input'!$B$32)+SUM($AC$26:$AN$26))*AF$28)*'Client Predictions &amp; Input'!$B20,0)</f>
        <v>0</v>
      </c>
      <c r="AG8">
        <f>ROUNDUP((($AB$30*('Client Predictions &amp; Input'!$B$32)+SUM($AC$26:$AN$26))*AG$28)*'Client Predictions &amp; Input'!$B20,0)</f>
        <v>0</v>
      </c>
      <c r="AH8">
        <f>ROUNDUP((($AB$30*('Client Predictions &amp; Input'!$B$32)+SUM($AC$26:$AN$26))*AH$28)*'Client Predictions &amp; Input'!$B20,0)</f>
        <v>0</v>
      </c>
      <c r="AI8">
        <f>ROUNDUP((($AB$30*('Client Predictions &amp; Input'!$B$32)+SUM($AC$26:$AN$26))*AI$28)*'Client Predictions &amp; Input'!$B20,0)</f>
        <v>0</v>
      </c>
      <c r="AJ8">
        <f>ROUNDUP((($AB$30*('Client Predictions &amp; Input'!$B$32)+SUM($AC$26:$AN$26))*AJ$28)*'Client Predictions &amp; Input'!$B20,0)</f>
        <v>0</v>
      </c>
      <c r="AK8">
        <f>ROUNDUP((($AB$30*('Client Predictions &amp; Input'!$B$32)+SUM($AC$26:$AN$26))*AK$28)*'Client Predictions &amp; Input'!$B20,0)</f>
        <v>0</v>
      </c>
      <c r="AL8">
        <f>ROUNDUP((($AB$30*('Client Predictions &amp; Input'!$B$32)+SUM($AC$26:$AN$26))*AL$28)*'Client Predictions &amp; Input'!$B20,0)</f>
        <v>0</v>
      </c>
      <c r="AM8">
        <f>ROUNDUP((($AB$30*('Client Predictions &amp; Input'!$B$32)+SUM($AC$26:$AN$26))*AM$28)*'Client Predictions &amp; Input'!$B20,0)</f>
        <v>0</v>
      </c>
      <c r="AN8">
        <f>ROUNDUP((($AB$30*('Client Predictions &amp; Input'!$B$32)+SUM($AC$26:$AN$26))*AN$28)*'Client Predictions &amp; Input'!$B20,0)</f>
        <v>0</v>
      </c>
    </row>
    <row r="9" spans="1:40">
      <c r="A9">
        <v>6</v>
      </c>
      <c r="B9" t="s">
        <v>13</v>
      </c>
      <c r="C9" s="8">
        <f>'Client Predictions &amp; Input'!B8</f>
        <v>0</v>
      </c>
      <c r="D9" s="8">
        <f>'Client Predictions &amp; Input'!C8</f>
        <v>0</v>
      </c>
      <c r="E9" s="3">
        <f>ROUNDUP(((('Client Predictions &amp; Input'!$B$29-'Client Predictions &amp; Input'!$B$30)*E$28)+'Client Predictions &amp; Input'!$B$30)*'Client Predictions &amp; Input'!B21,0)</f>
        <v>0</v>
      </c>
      <c r="F9" s="3">
        <f>ROUNDUP(('Client Predictions &amp; Input'!$B$29-'Client Predictions &amp; Input'!$B$30)*F$28*'Client Predictions &amp; Input'!$B21,0)</f>
        <v>0</v>
      </c>
      <c r="G9" s="3">
        <f>ROUNDUP(('Client Predictions &amp; Input'!$B$29-'Client Predictions &amp; Input'!$B$30)*G$28*'Client Predictions &amp; Input'!$B21,0)</f>
        <v>0</v>
      </c>
      <c r="H9" s="3">
        <f>ROUNDUP(('Client Predictions &amp; Input'!$B$29-'Client Predictions &amp; Input'!$B$30)*H$28*'Client Predictions &amp; Input'!$B21,0)</f>
        <v>0</v>
      </c>
      <c r="I9" s="3">
        <f>ROUNDUP(('Client Predictions &amp; Input'!$B$29-'Client Predictions &amp; Input'!$B$30)*I$28*'Client Predictions &amp; Input'!$B21,0)</f>
        <v>0</v>
      </c>
      <c r="J9" s="3">
        <f>ROUNDUP(('Client Predictions &amp; Input'!$B$29-'Client Predictions &amp; Input'!$B$30)*J$28*'Client Predictions &amp; Input'!$B21,0)</f>
        <v>0</v>
      </c>
      <c r="K9" s="3">
        <f>ROUNDUP(('Client Predictions &amp; Input'!$B$29-'Client Predictions &amp; Input'!$B$30)*K$28*'Client Predictions &amp; Input'!$B21,0)</f>
        <v>0</v>
      </c>
      <c r="L9" s="3">
        <f>ROUNDUP(('Client Predictions &amp; Input'!$B$29-'Client Predictions &amp; Input'!$B$30)*L$28*'Client Predictions &amp; Input'!$B21,0)</f>
        <v>0</v>
      </c>
      <c r="M9" s="3">
        <f>ROUNDUP(('Client Predictions &amp; Input'!$B$29-'Client Predictions &amp; Input'!$B$30)*M$28*'Client Predictions &amp; Input'!$B21,0)</f>
        <v>0</v>
      </c>
      <c r="N9" s="3">
        <f>ROUNDUP(('Client Predictions &amp; Input'!$B$29-'Client Predictions &amp; Input'!$B$30)*N$28*'Client Predictions &amp; Input'!$B21,0)</f>
        <v>0</v>
      </c>
      <c r="O9" s="3">
        <f>ROUNDUP(('Client Predictions &amp; Input'!$B$29-'Client Predictions &amp; Input'!$B$30)*O$28*'Client Predictions &amp; Input'!$B21,0)</f>
        <v>0</v>
      </c>
      <c r="P9" s="3">
        <f>ROUNDUP(('Client Predictions &amp; Input'!$B$29-'Client Predictions &amp; Input'!$B$30)*P$28*'Client Predictions &amp; Input'!$B21,0)</f>
        <v>0</v>
      </c>
      <c r="Q9">
        <f>ROUNDUP((($P$30*('Client Predictions &amp; Input'!$B$31)+SUM($Q$26:$AB$26))*Q$28)*'Client Predictions &amp; Input'!$B21,0)</f>
        <v>0</v>
      </c>
      <c r="R9">
        <f>ROUNDUP((($P$30*('Client Predictions &amp; Input'!$B$31)+SUM($Q$26:$AB$26))*R$28)*'Client Predictions &amp; Input'!$B21,0)</f>
        <v>0</v>
      </c>
      <c r="S9">
        <f>ROUNDUP((($P$30*('Client Predictions &amp; Input'!$B$31)+SUM($Q$26:$AB$26))*S$28)*'Client Predictions &amp; Input'!$B21,0)</f>
        <v>0</v>
      </c>
      <c r="T9">
        <f>ROUNDUP((($P$30*('Client Predictions &amp; Input'!$B$31)+SUM($Q$26:$AB$26))*T$28)*'Client Predictions &amp; Input'!$B21,0)</f>
        <v>0</v>
      </c>
      <c r="U9">
        <f>ROUNDUP((($P$30*('Client Predictions &amp; Input'!$B$31)+SUM($Q$26:$AB$26))*U$28)*'Client Predictions &amp; Input'!$B21,0)</f>
        <v>0</v>
      </c>
      <c r="V9">
        <f>ROUNDUP((($P$30*('Client Predictions &amp; Input'!$B$31)+SUM($Q$26:$AB$26))*V$28)*'Client Predictions &amp; Input'!$B21,0)</f>
        <v>0</v>
      </c>
      <c r="W9">
        <f>ROUNDUP((($P$30*('Client Predictions &amp; Input'!$B$31)+SUM($Q$26:$AB$26))*W$28)*'Client Predictions &amp; Input'!$B21,0)</f>
        <v>0</v>
      </c>
      <c r="X9">
        <f>ROUNDUP((($P$30*('Client Predictions &amp; Input'!$B$31)+SUM($Q$26:$AB$26))*X$28)*'Client Predictions &amp; Input'!$B21,0)</f>
        <v>0</v>
      </c>
      <c r="Y9">
        <f>ROUNDUP((($P$30*('Client Predictions &amp; Input'!$B$31)+SUM($Q$26:$AB$26))*Y$28)*'Client Predictions &amp; Input'!$B21,0)</f>
        <v>0</v>
      </c>
      <c r="Z9">
        <f>ROUNDUP((($P$30*('Client Predictions &amp; Input'!$B$31)+SUM($Q$26:$AB$26))*Z$28)*'Client Predictions &amp; Input'!$B21,0)</f>
        <v>0</v>
      </c>
      <c r="AA9">
        <f>ROUNDUP((($P$30*('Client Predictions &amp; Input'!$B$31)+SUM($Q$26:$AB$26))*AA$28)*'Client Predictions &amp; Input'!$B21,0)</f>
        <v>0</v>
      </c>
      <c r="AB9">
        <f>ROUNDUP((($P$30*('Client Predictions &amp; Input'!$B$31)+SUM($Q$26:$AB$26))*AB$28)*'Client Predictions &amp; Input'!$B21,0)</f>
        <v>0</v>
      </c>
      <c r="AC9">
        <f>ROUNDUP((($AB$30*('Client Predictions &amp; Input'!$B$32)+SUM($AC$26:$AN$26))*AC$28)*'Client Predictions &amp; Input'!$B21,0)</f>
        <v>0</v>
      </c>
      <c r="AD9">
        <f>ROUNDUP((($AB$30*('Client Predictions &amp; Input'!$B$32)+SUM($AC$26:$AN$26))*AD$28)*'Client Predictions &amp; Input'!$B21,0)</f>
        <v>0</v>
      </c>
      <c r="AE9">
        <f>ROUNDUP((($AB$30*('Client Predictions &amp; Input'!$B$32)+SUM($AC$26:$AN$26))*AE$28)*'Client Predictions &amp; Input'!$B21,0)</f>
        <v>0</v>
      </c>
      <c r="AF9">
        <f>ROUNDUP((($AB$30*('Client Predictions &amp; Input'!$B$32)+SUM($AC$26:$AN$26))*AF$28)*'Client Predictions &amp; Input'!$B21,0)</f>
        <v>0</v>
      </c>
      <c r="AG9">
        <f>ROUNDUP((($AB$30*('Client Predictions &amp; Input'!$B$32)+SUM($AC$26:$AN$26))*AG$28)*'Client Predictions &amp; Input'!$B21,0)</f>
        <v>0</v>
      </c>
      <c r="AH9">
        <f>ROUNDUP((($AB$30*('Client Predictions &amp; Input'!$B$32)+SUM($AC$26:$AN$26))*AH$28)*'Client Predictions &amp; Input'!$B21,0)</f>
        <v>0</v>
      </c>
      <c r="AI9">
        <f>ROUNDUP((($AB$30*('Client Predictions &amp; Input'!$B$32)+SUM($AC$26:$AN$26))*AI$28)*'Client Predictions &amp; Input'!$B21,0)</f>
        <v>0</v>
      </c>
      <c r="AJ9">
        <f>ROUNDUP((($AB$30*('Client Predictions &amp; Input'!$B$32)+SUM($AC$26:$AN$26))*AJ$28)*'Client Predictions &amp; Input'!$B21,0)</f>
        <v>0</v>
      </c>
      <c r="AK9">
        <f>ROUNDUP((($AB$30*('Client Predictions &amp; Input'!$B$32)+SUM($AC$26:$AN$26))*AK$28)*'Client Predictions &amp; Input'!$B21,0)</f>
        <v>0</v>
      </c>
      <c r="AL9">
        <f>ROUNDUP((($AB$30*('Client Predictions &amp; Input'!$B$32)+SUM($AC$26:$AN$26))*AL$28)*'Client Predictions &amp; Input'!$B21,0)</f>
        <v>0</v>
      </c>
      <c r="AM9">
        <f>ROUNDUP((($AB$30*('Client Predictions &amp; Input'!$B$32)+SUM($AC$26:$AN$26))*AM$28)*'Client Predictions &amp; Input'!$B21,0)</f>
        <v>0</v>
      </c>
      <c r="AN9">
        <f>ROUNDUP((($AB$30*('Client Predictions &amp; Input'!$B$32)+SUM($AC$26:$AN$26))*AN$28)*'Client Predictions &amp; Input'!$B21,0)</f>
        <v>0</v>
      </c>
    </row>
    <row r="10" spans="1:40">
      <c r="A10">
        <v>7</v>
      </c>
      <c r="B10" t="s">
        <v>13</v>
      </c>
      <c r="C10" s="8">
        <f>'Client Predictions &amp; Input'!B9</f>
        <v>0</v>
      </c>
      <c r="D10" s="8">
        <f>'Client Predictions &amp; Input'!C9</f>
        <v>0</v>
      </c>
      <c r="E10" s="3">
        <f>ROUNDUP(((('Client Predictions &amp; Input'!$B$29-'Client Predictions &amp; Input'!$B$30)*E$28)+'Client Predictions &amp; Input'!$B$30)*'Client Predictions &amp; Input'!B22,0)</f>
        <v>0</v>
      </c>
      <c r="F10" s="3">
        <f>ROUNDUP(('Client Predictions &amp; Input'!$B$29-'Client Predictions &amp; Input'!$B$30)*F$28*'Client Predictions &amp; Input'!$B22,0)</f>
        <v>0</v>
      </c>
      <c r="G10" s="3">
        <f>ROUNDUP(('Client Predictions &amp; Input'!$B$29-'Client Predictions &amp; Input'!$B$30)*G$28*'Client Predictions &amp; Input'!$B22,0)</f>
        <v>0</v>
      </c>
      <c r="H10" s="3">
        <f>ROUNDUP(('Client Predictions &amp; Input'!$B$29-'Client Predictions &amp; Input'!$B$30)*H$28*'Client Predictions &amp; Input'!$B22,0)</f>
        <v>0</v>
      </c>
      <c r="I10" s="3">
        <f>ROUNDUP(('Client Predictions &amp; Input'!$B$29-'Client Predictions &amp; Input'!$B$30)*I$28*'Client Predictions &amp; Input'!$B22,0)</f>
        <v>0</v>
      </c>
      <c r="J10" s="3">
        <f>ROUNDUP(('Client Predictions &amp; Input'!$B$29-'Client Predictions &amp; Input'!$B$30)*J$28*'Client Predictions &amp; Input'!$B22,0)</f>
        <v>0</v>
      </c>
      <c r="K10" s="3">
        <f>ROUNDUP(('Client Predictions &amp; Input'!$B$29-'Client Predictions &amp; Input'!$B$30)*K$28*'Client Predictions &amp; Input'!$B22,0)</f>
        <v>0</v>
      </c>
      <c r="L10" s="3">
        <f>ROUNDUP(('Client Predictions &amp; Input'!$B$29-'Client Predictions &amp; Input'!$B$30)*L$28*'Client Predictions &amp; Input'!$B22,0)</f>
        <v>0</v>
      </c>
      <c r="M10" s="3">
        <f>ROUNDUP(('Client Predictions &amp; Input'!$B$29-'Client Predictions &amp; Input'!$B$30)*M$28*'Client Predictions &amp; Input'!$B22,0)</f>
        <v>0</v>
      </c>
      <c r="N10" s="3">
        <f>ROUNDUP(('Client Predictions &amp; Input'!$B$29-'Client Predictions &amp; Input'!$B$30)*N$28*'Client Predictions &amp; Input'!$B22,0)</f>
        <v>0</v>
      </c>
      <c r="O10" s="3">
        <f>ROUNDUP(('Client Predictions &amp; Input'!$B$29-'Client Predictions &amp; Input'!$B$30)*O$28*'Client Predictions &amp; Input'!$B22,0)</f>
        <v>0</v>
      </c>
      <c r="P10" s="3">
        <f>ROUNDUP(('Client Predictions &amp; Input'!$B$29-'Client Predictions &amp; Input'!$B$30)*P$28*'Client Predictions &amp; Input'!$B22,0)</f>
        <v>0</v>
      </c>
      <c r="Q10">
        <f>ROUNDUP((($P$30*('Client Predictions &amp; Input'!$B$31)+SUM($Q$26:$AB$26))*Q$28)*'Client Predictions &amp; Input'!$B22,0)</f>
        <v>0</v>
      </c>
      <c r="R10">
        <f>ROUNDUP((($P$30*('Client Predictions &amp; Input'!$B$31)+SUM($Q$26:$AB$26))*R$28)*'Client Predictions &amp; Input'!$B22,0)</f>
        <v>0</v>
      </c>
      <c r="S10">
        <f>ROUNDUP((($P$30*('Client Predictions &amp; Input'!$B$31)+SUM($Q$26:$AB$26))*S$28)*'Client Predictions &amp; Input'!$B22,0)</f>
        <v>0</v>
      </c>
      <c r="T10">
        <f>ROUNDUP((($P$30*('Client Predictions &amp; Input'!$B$31)+SUM($Q$26:$AB$26))*T$28)*'Client Predictions &amp; Input'!$B22,0)</f>
        <v>0</v>
      </c>
      <c r="U10">
        <f>ROUNDUP((($P$30*('Client Predictions &amp; Input'!$B$31)+SUM($Q$26:$AB$26))*U$28)*'Client Predictions &amp; Input'!$B22,0)</f>
        <v>0</v>
      </c>
      <c r="V10">
        <f>ROUNDUP((($P$30*('Client Predictions &amp; Input'!$B$31)+SUM($Q$26:$AB$26))*V$28)*'Client Predictions &amp; Input'!$B22,0)</f>
        <v>0</v>
      </c>
      <c r="W10">
        <f>ROUNDUP((($P$30*('Client Predictions &amp; Input'!$B$31)+SUM($Q$26:$AB$26))*W$28)*'Client Predictions &amp; Input'!$B22,0)</f>
        <v>0</v>
      </c>
      <c r="X10">
        <f>ROUNDUP((($P$30*('Client Predictions &amp; Input'!$B$31)+SUM($Q$26:$AB$26))*X$28)*'Client Predictions &amp; Input'!$B22,0)</f>
        <v>0</v>
      </c>
      <c r="Y10">
        <f>ROUNDUP((($P$30*('Client Predictions &amp; Input'!$B$31)+SUM($Q$26:$AB$26))*Y$28)*'Client Predictions &amp; Input'!$B22,0)</f>
        <v>0</v>
      </c>
      <c r="Z10">
        <f>ROUNDUP((($P$30*('Client Predictions &amp; Input'!$B$31)+SUM($Q$26:$AB$26))*Z$28)*'Client Predictions &amp; Input'!$B22,0)</f>
        <v>0</v>
      </c>
      <c r="AA10">
        <f>ROUNDUP((($P$30*('Client Predictions &amp; Input'!$B$31)+SUM($Q$26:$AB$26))*AA$28)*'Client Predictions &amp; Input'!$B22,0)</f>
        <v>0</v>
      </c>
      <c r="AB10">
        <f>ROUNDUP((($P$30*('Client Predictions &amp; Input'!$B$31)+SUM($Q$26:$AB$26))*AB$28)*'Client Predictions &amp; Input'!$B22,0)</f>
        <v>0</v>
      </c>
      <c r="AC10">
        <f>ROUNDUP((($AB$30*('Client Predictions &amp; Input'!$B$32)+SUM($AC$26:$AN$26))*AC$28)*'Client Predictions &amp; Input'!$B22,0)</f>
        <v>0</v>
      </c>
      <c r="AD10">
        <f>ROUNDUP((($AB$30*('Client Predictions &amp; Input'!$B$32)+SUM($AC$26:$AN$26))*AD$28)*'Client Predictions &amp; Input'!$B22,0)</f>
        <v>0</v>
      </c>
      <c r="AE10">
        <f>ROUNDUP((($AB$30*('Client Predictions &amp; Input'!$B$32)+SUM($AC$26:$AN$26))*AE$28)*'Client Predictions &amp; Input'!$B22,0)</f>
        <v>0</v>
      </c>
      <c r="AF10">
        <f>ROUNDUP((($AB$30*('Client Predictions &amp; Input'!$B$32)+SUM($AC$26:$AN$26))*AF$28)*'Client Predictions &amp; Input'!$B22,0)</f>
        <v>0</v>
      </c>
      <c r="AG10">
        <f>ROUNDUP((($AB$30*('Client Predictions &amp; Input'!$B$32)+SUM($AC$26:$AN$26))*AG$28)*'Client Predictions &amp; Input'!$B22,0)</f>
        <v>0</v>
      </c>
      <c r="AH10">
        <f>ROUNDUP((($AB$30*('Client Predictions &amp; Input'!$B$32)+SUM($AC$26:$AN$26))*AH$28)*'Client Predictions &amp; Input'!$B22,0)</f>
        <v>0</v>
      </c>
      <c r="AI10">
        <f>ROUNDUP((($AB$30*('Client Predictions &amp; Input'!$B$32)+SUM($AC$26:$AN$26))*AI$28)*'Client Predictions &amp; Input'!$B22,0)</f>
        <v>0</v>
      </c>
      <c r="AJ10">
        <f>ROUNDUP((($AB$30*('Client Predictions &amp; Input'!$B$32)+SUM($AC$26:$AN$26))*AJ$28)*'Client Predictions &amp; Input'!$B22,0)</f>
        <v>0</v>
      </c>
      <c r="AK10">
        <f>ROUNDUP((($AB$30*('Client Predictions &amp; Input'!$B$32)+SUM($AC$26:$AN$26))*AK$28)*'Client Predictions &amp; Input'!$B22,0)</f>
        <v>0</v>
      </c>
      <c r="AL10">
        <f>ROUNDUP((($AB$30*('Client Predictions &amp; Input'!$B$32)+SUM($AC$26:$AN$26))*AL$28)*'Client Predictions &amp; Input'!$B22,0)</f>
        <v>0</v>
      </c>
      <c r="AM10">
        <f>ROUNDUP((($AB$30*('Client Predictions &amp; Input'!$B$32)+SUM($AC$26:$AN$26))*AM$28)*'Client Predictions &amp; Input'!$B22,0)</f>
        <v>0</v>
      </c>
      <c r="AN10">
        <f>ROUNDUP((($AB$30*('Client Predictions &amp; Input'!$B$32)+SUM($AC$26:$AN$26))*AN$28)*'Client Predictions &amp; Input'!$B22,0)</f>
        <v>0</v>
      </c>
    </row>
    <row r="11" spans="1:40">
      <c r="A11">
        <v>8</v>
      </c>
      <c r="B11" t="s">
        <v>13</v>
      </c>
      <c r="C11" s="8">
        <f>'Client Predictions &amp; Input'!B10</f>
        <v>0</v>
      </c>
      <c r="D11" s="8">
        <f>'Client Predictions &amp; Input'!C10</f>
        <v>0</v>
      </c>
      <c r="E11" s="3">
        <f>ROUNDUP(((('Client Predictions &amp; Input'!$B$29-'Client Predictions &amp; Input'!$B$30)*E$28)+'Client Predictions &amp; Input'!$B$30)*'Client Predictions &amp; Input'!B23,0)</f>
        <v>0</v>
      </c>
      <c r="F11" s="3">
        <f>ROUNDUP(('Client Predictions &amp; Input'!$B$29-'Client Predictions &amp; Input'!$B$30)*F$28*'Client Predictions &amp; Input'!$B23,0)</f>
        <v>0</v>
      </c>
      <c r="G11" s="3">
        <f>ROUNDUP(('Client Predictions &amp; Input'!$B$29-'Client Predictions &amp; Input'!$B$30)*G$28*'Client Predictions &amp; Input'!$B23,0)</f>
        <v>0</v>
      </c>
      <c r="H11" s="3">
        <f>ROUNDUP(('Client Predictions &amp; Input'!$B$29-'Client Predictions &amp; Input'!$B$30)*H$28*'Client Predictions &amp; Input'!$B23,0)</f>
        <v>0</v>
      </c>
      <c r="I11" s="3">
        <f>ROUNDUP(('Client Predictions &amp; Input'!$B$29-'Client Predictions &amp; Input'!$B$30)*I$28*'Client Predictions &amp; Input'!$B23,0)</f>
        <v>0</v>
      </c>
      <c r="J11" s="3">
        <f>ROUNDUP(('Client Predictions &amp; Input'!$B$29-'Client Predictions &amp; Input'!$B$30)*J$28*'Client Predictions &amp; Input'!$B23,0)</f>
        <v>0</v>
      </c>
      <c r="K11" s="3">
        <f>ROUNDUP(('Client Predictions &amp; Input'!$B$29-'Client Predictions &amp; Input'!$B$30)*K$28*'Client Predictions &amp; Input'!$B23,0)</f>
        <v>0</v>
      </c>
      <c r="L11" s="3">
        <f>ROUNDUP(('Client Predictions &amp; Input'!$B$29-'Client Predictions &amp; Input'!$B$30)*L$28*'Client Predictions &amp; Input'!$B23,0)</f>
        <v>0</v>
      </c>
      <c r="M11" s="3">
        <f>ROUNDUP(('Client Predictions &amp; Input'!$B$29-'Client Predictions &amp; Input'!$B$30)*M$28*'Client Predictions &amp; Input'!$B23,0)</f>
        <v>0</v>
      </c>
      <c r="N11" s="3">
        <f>ROUNDUP(('Client Predictions &amp; Input'!$B$29-'Client Predictions &amp; Input'!$B$30)*N$28*'Client Predictions &amp; Input'!$B23,0)</f>
        <v>0</v>
      </c>
      <c r="O11" s="3">
        <f>ROUNDUP(('Client Predictions &amp; Input'!$B$29-'Client Predictions &amp; Input'!$B$30)*O$28*'Client Predictions &amp; Input'!$B23,0)</f>
        <v>0</v>
      </c>
      <c r="P11" s="3">
        <f>ROUNDUP(('Client Predictions &amp; Input'!$B$29-'Client Predictions &amp; Input'!$B$30)*P$28*'Client Predictions &amp; Input'!$B23,0)</f>
        <v>0</v>
      </c>
      <c r="Q11">
        <f>ROUNDUP((($P$30*('Client Predictions &amp; Input'!$B$31)+SUM($Q$26:$AB$26))*Q$28)*'Client Predictions &amp; Input'!$B23,0)</f>
        <v>0</v>
      </c>
      <c r="R11">
        <f>ROUNDUP((($P$30*('Client Predictions &amp; Input'!$B$31)+SUM($Q$26:$AB$26))*R$28)*'Client Predictions &amp; Input'!$B23,0)</f>
        <v>0</v>
      </c>
      <c r="S11">
        <f>ROUNDUP((($P$30*('Client Predictions &amp; Input'!$B$31)+SUM($Q$26:$AB$26))*S$28)*'Client Predictions &amp; Input'!$B23,0)</f>
        <v>0</v>
      </c>
      <c r="T11">
        <f>ROUNDUP((($P$30*('Client Predictions &amp; Input'!$B$31)+SUM($Q$26:$AB$26))*T$28)*'Client Predictions &amp; Input'!$B23,0)</f>
        <v>0</v>
      </c>
      <c r="U11">
        <f>ROUNDUP((($P$30*('Client Predictions &amp; Input'!$B$31)+SUM($Q$26:$AB$26))*U$28)*'Client Predictions &amp; Input'!$B23,0)</f>
        <v>0</v>
      </c>
      <c r="V11">
        <f>ROUNDUP((($P$30*('Client Predictions &amp; Input'!$B$31)+SUM($Q$26:$AB$26))*V$28)*'Client Predictions &amp; Input'!$B23,0)</f>
        <v>0</v>
      </c>
      <c r="W11">
        <f>ROUNDUP((($P$30*('Client Predictions &amp; Input'!$B$31)+SUM($Q$26:$AB$26))*W$28)*'Client Predictions &amp; Input'!$B23,0)</f>
        <v>0</v>
      </c>
      <c r="X11">
        <f>ROUNDUP((($P$30*('Client Predictions &amp; Input'!$B$31)+SUM($Q$26:$AB$26))*X$28)*'Client Predictions &amp; Input'!$B23,0)</f>
        <v>0</v>
      </c>
      <c r="Y11">
        <f>ROUNDUP((($P$30*('Client Predictions &amp; Input'!$B$31)+SUM($Q$26:$AB$26))*Y$28)*'Client Predictions &amp; Input'!$B23,0)</f>
        <v>0</v>
      </c>
      <c r="Z11">
        <f>ROUNDUP((($P$30*('Client Predictions &amp; Input'!$B$31)+SUM($Q$26:$AB$26))*Z$28)*'Client Predictions &amp; Input'!$B23,0)</f>
        <v>0</v>
      </c>
      <c r="AA11">
        <f>ROUNDUP((($P$30*('Client Predictions &amp; Input'!$B$31)+SUM($Q$26:$AB$26))*AA$28)*'Client Predictions &amp; Input'!$B23,0)</f>
        <v>0</v>
      </c>
      <c r="AB11">
        <f>ROUNDUP((($P$30*('Client Predictions &amp; Input'!$B$31)+SUM($Q$26:$AB$26))*AB$28)*'Client Predictions &amp; Input'!$B23,0)</f>
        <v>0</v>
      </c>
      <c r="AC11">
        <f>ROUNDUP((($AB$30*('Client Predictions &amp; Input'!$B$32)+SUM($AC$26:$AN$26))*AC$28)*'Client Predictions &amp; Input'!$B23,0)</f>
        <v>0</v>
      </c>
      <c r="AD11">
        <f>ROUNDUP((($AB$30*('Client Predictions &amp; Input'!$B$32)+SUM($AC$26:$AN$26))*AD$28)*'Client Predictions &amp; Input'!$B23,0)</f>
        <v>0</v>
      </c>
      <c r="AE11">
        <f>ROUNDUP((($AB$30*('Client Predictions &amp; Input'!$B$32)+SUM($AC$26:$AN$26))*AE$28)*'Client Predictions &amp; Input'!$B23,0)</f>
        <v>0</v>
      </c>
      <c r="AF11">
        <f>ROUNDUP((($AB$30*('Client Predictions &amp; Input'!$B$32)+SUM($AC$26:$AN$26))*AF$28)*'Client Predictions &amp; Input'!$B23,0)</f>
        <v>0</v>
      </c>
      <c r="AG11">
        <f>ROUNDUP((($AB$30*('Client Predictions &amp; Input'!$B$32)+SUM($AC$26:$AN$26))*AG$28)*'Client Predictions &amp; Input'!$B23,0)</f>
        <v>0</v>
      </c>
      <c r="AH11">
        <f>ROUNDUP((($AB$30*('Client Predictions &amp; Input'!$B$32)+SUM($AC$26:$AN$26))*AH$28)*'Client Predictions &amp; Input'!$B23,0)</f>
        <v>0</v>
      </c>
      <c r="AI11">
        <f>ROUNDUP((($AB$30*('Client Predictions &amp; Input'!$B$32)+SUM($AC$26:$AN$26))*AI$28)*'Client Predictions &amp; Input'!$B23,0)</f>
        <v>0</v>
      </c>
      <c r="AJ11">
        <f>ROUNDUP((($AB$30*('Client Predictions &amp; Input'!$B$32)+SUM($AC$26:$AN$26))*AJ$28)*'Client Predictions &amp; Input'!$B23,0)</f>
        <v>0</v>
      </c>
      <c r="AK11">
        <f>ROUNDUP((($AB$30*('Client Predictions &amp; Input'!$B$32)+SUM($AC$26:$AN$26))*AK$28)*'Client Predictions &amp; Input'!$B23,0)</f>
        <v>0</v>
      </c>
      <c r="AL11">
        <f>ROUNDUP((($AB$30*('Client Predictions &amp; Input'!$B$32)+SUM($AC$26:$AN$26))*AL$28)*'Client Predictions &amp; Input'!$B23,0)</f>
        <v>0</v>
      </c>
      <c r="AM11">
        <f>ROUNDUP((($AB$30*('Client Predictions &amp; Input'!$B$32)+SUM($AC$26:$AN$26))*AM$28)*'Client Predictions &amp; Input'!$B23,0)</f>
        <v>0</v>
      </c>
      <c r="AN11">
        <f>ROUNDUP((($AB$30*('Client Predictions &amp; Input'!$B$32)+SUM($AC$26:$AN$26))*AN$28)*'Client Predictions &amp; Input'!$B23,0)</f>
        <v>0</v>
      </c>
    </row>
    <row r="12" spans="1:40">
      <c r="A12">
        <v>9</v>
      </c>
      <c r="B12" t="s">
        <v>13</v>
      </c>
      <c r="C12" s="8">
        <f>'Client Predictions &amp; Input'!B11</f>
        <v>0</v>
      </c>
      <c r="D12" s="8">
        <f>'Client Predictions &amp; Input'!C11</f>
        <v>0</v>
      </c>
      <c r="E12" s="3">
        <f>ROUNDUP(((('Client Predictions &amp; Input'!$B$29-'Client Predictions &amp; Input'!$B$30)*E$28)+'Client Predictions &amp; Input'!$B$30)*'Client Predictions &amp; Input'!B24,0)</f>
        <v>0</v>
      </c>
      <c r="F12" s="3">
        <f>ROUNDUP(('Client Predictions &amp; Input'!$B$29-'Client Predictions &amp; Input'!$B$30)*F$28*'Client Predictions &amp; Input'!$B24,0)</f>
        <v>0</v>
      </c>
      <c r="G12" s="3">
        <f>ROUNDUP(('Client Predictions &amp; Input'!$B$29-'Client Predictions &amp; Input'!$B$30)*G$28*'Client Predictions &amp; Input'!$B24,0)</f>
        <v>0</v>
      </c>
      <c r="H12" s="3">
        <f>ROUNDUP(('Client Predictions &amp; Input'!$B$29-'Client Predictions &amp; Input'!$B$30)*H$28*'Client Predictions &amp; Input'!$B24,0)</f>
        <v>0</v>
      </c>
      <c r="I12" s="3">
        <f>ROUNDUP(('Client Predictions &amp; Input'!$B$29-'Client Predictions &amp; Input'!$B$30)*I$28*'Client Predictions &amp; Input'!$B24,0)</f>
        <v>0</v>
      </c>
      <c r="J12" s="3">
        <f>ROUNDUP(('Client Predictions &amp; Input'!$B$29-'Client Predictions &amp; Input'!$B$30)*J$28*'Client Predictions &amp; Input'!$B24,0)</f>
        <v>0</v>
      </c>
      <c r="K12" s="3">
        <f>ROUNDUP(('Client Predictions &amp; Input'!$B$29-'Client Predictions &amp; Input'!$B$30)*K$28*'Client Predictions &amp; Input'!$B24,0)</f>
        <v>0</v>
      </c>
      <c r="L12" s="3">
        <f>ROUNDUP(('Client Predictions &amp; Input'!$B$29-'Client Predictions &amp; Input'!$B$30)*L$28*'Client Predictions &amp; Input'!$B24,0)</f>
        <v>0</v>
      </c>
      <c r="M12" s="3">
        <f>ROUNDUP(('Client Predictions &amp; Input'!$B$29-'Client Predictions &amp; Input'!$B$30)*M$28*'Client Predictions &amp; Input'!$B24,0)</f>
        <v>0</v>
      </c>
      <c r="N12" s="3">
        <f>ROUNDUP(('Client Predictions &amp; Input'!$B$29-'Client Predictions &amp; Input'!$B$30)*N$28*'Client Predictions &amp; Input'!$B24,0)</f>
        <v>0</v>
      </c>
      <c r="O12" s="3">
        <f>ROUNDUP(('Client Predictions &amp; Input'!$B$29-'Client Predictions &amp; Input'!$B$30)*O$28*'Client Predictions &amp; Input'!$B24,0)</f>
        <v>0</v>
      </c>
      <c r="P12" s="3">
        <f>ROUNDUP(('Client Predictions &amp; Input'!$B$29-'Client Predictions &amp; Input'!$B$30)*P$28*'Client Predictions &amp; Input'!$B24,0)</f>
        <v>0</v>
      </c>
      <c r="Q12">
        <f>ROUNDUP((($P$30*('Client Predictions &amp; Input'!$B$31)+SUM($Q$26:$AB$26))*Q$28)*'Client Predictions &amp; Input'!$B24,0)</f>
        <v>0</v>
      </c>
      <c r="R12">
        <f>ROUNDUP((($P$30*('Client Predictions &amp; Input'!$B$31)+SUM($Q$26:$AB$26))*R$28)*'Client Predictions &amp; Input'!$B24,0)</f>
        <v>0</v>
      </c>
      <c r="S12">
        <f>ROUNDUP((($P$30*('Client Predictions &amp; Input'!$B$31)+SUM($Q$26:$AB$26))*S$28)*'Client Predictions &amp; Input'!$B24,0)</f>
        <v>0</v>
      </c>
      <c r="T12">
        <f>ROUNDUP((($P$30*('Client Predictions &amp; Input'!$B$31)+SUM($Q$26:$AB$26))*T$28)*'Client Predictions &amp; Input'!$B24,0)</f>
        <v>0</v>
      </c>
      <c r="U12">
        <f>ROUNDUP((($P$30*('Client Predictions &amp; Input'!$B$31)+SUM($Q$26:$AB$26))*U$28)*'Client Predictions &amp; Input'!$B24,0)</f>
        <v>0</v>
      </c>
      <c r="V12">
        <f>ROUNDUP((($P$30*('Client Predictions &amp; Input'!$B$31)+SUM($Q$26:$AB$26))*V$28)*'Client Predictions &amp; Input'!$B24,0)</f>
        <v>0</v>
      </c>
      <c r="W12">
        <f>ROUNDUP((($P$30*('Client Predictions &amp; Input'!$B$31)+SUM($Q$26:$AB$26))*W$28)*'Client Predictions &amp; Input'!$B24,0)</f>
        <v>0</v>
      </c>
      <c r="X12">
        <f>ROUNDUP((($P$30*('Client Predictions &amp; Input'!$B$31)+SUM($Q$26:$AB$26))*X$28)*'Client Predictions &amp; Input'!$B24,0)</f>
        <v>0</v>
      </c>
      <c r="Y12">
        <f>ROUNDUP((($P$30*('Client Predictions &amp; Input'!$B$31)+SUM($Q$26:$AB$26))*Y$28)*'Client Predictions &amp; Input'!$B24,0)</f>
        <v>0</v>
      </c>
      <c r="Z12">
        <f>ROUNDUP((($P$30*('Client Predictions &amp; Input'!$B$31)+SUM($Q$26:$AB$26))*Z$28)*'Client Predictions &amp; Input'!$B24,0)</f>
        <v>0</v>
      </c>
      <c r="AA12">
        <f>ROUNDUP((($P$30*('Client Predictions &amp; Input'!$B$31)+SUM($Q$26:$AB$26))*AA$28)*'Client Predictions &amp; Input'!$B24,0)</f>
        <v>0</v>
      </c>
      <c r="AB12">
        <f>ROUNDUP((($P$30*('Client Predictions &amp; Input'!$B$31)+SUM($Q$26:$AB$26))*AB$28)*'Client Predictions &amp; Input'!$B24,0)</f>
        <v>0</v>
      </c>
      <c r="AC12">
        <f>ROUNDUP((($AB$30*('Client Predictions &amp; Input'!$B$32)+SUM($AC$26:$AN$26))*AC$28)*'Client Predictions &amp; Input'!$B24,0)</f>
        <v>0</v>
      </c>
      <c r="AD12">
        <f>ROUNDUP((($AB$30*('Client Predictions &amp; Input'!$B$32)+SUM($AC$26:$AN$26))*AD$28)*'Client Predictions &amp; Input'!$B24,0)</f>
        <v>0</v>
      </c>
      <c r="AE12">
        <f>ROUNDUP((($AB$30*('Client Predictions &amp; Input'!$B$32)+SUM($AC$26:$AN$26))*AE$28)*'Client Predictions &amp; Input'!$B24,0)</f>
        <v>0</v>
      </c>
      <c r="AF12">
        <f>ROUNDUP((($AB$30*('Client Predictions &amp; Input'!$B$32)+SUM($AC$26:$AN$26))*AF$28)*'Client Predictions &amp; Input'!$B24,0)</f>
        <v>0</v>
      </c>
      <c r="AG12">
        <f>ROUNDUP((($AB$30*('Client Predictions &amp; Input'!$B$32)+SUM($AC$26:$AN$26))*AG$28)*'Client Predictions &amp; Input'!$B24,0)</f>
        <v>0</v>
      </c>
      <c r="AH12">
        <f>ROUNDUP((($AB$30*('Client Predictions &amp; Input'!$B$32)+SUM($AC$26:$AN$26))*AH$28)*'Client Predictions &amp; Input'!$B24,0)</f>
        <v>0</v>
      </c>
      <c r="AI12">
        <f>ROUNDUP((($AB$30*('Client Predictions &amp; Input'!$B$32)+SUM($AC$26:$AN$26))*AI$28)*'Client Predictions &amp; Input'!$B24,0)</f>
        <v>0</v>
      </c>
      <c r="AJ12">
        <f>ROUNDUP((($AB$30*('Client Predictions &amp; Input'!$B$32)+SUM($AC$26:$AN$26))*AJ$28)*'Client Predictions &amp; Input'!$B24,0)</f>
        <v>0</v>
      </c>
      <c r="AK12">
        <f>ROUNDUP((($AB$30*('Client Predictions &amp; Input'!$B$32)+SUM($AC$26:$AN$26))*AK$28)*'Client Predictions &amp; Input'!$B24,0)</f>
        <v>0</v>
      </c>
      <c r="AL12">
        <f>ROUNDUP((($AB$30*('Client Predictions &amp; Input'!$B$32)+SUM($AC$26:$AN$26))*AL$28)*'Client Predictions &amp; Input'!$B24,0)</f>
        <v>0</v>
      </c>
      <c r="AM12">
        <f>ROUNDUP((($AB$30*('Client Predictions &amp; Input'!$B$32)+SUM($AC$26:$AN$26))*AM$28)*'Client Predictions &amp; Input'!$B24,0)</f>
        <v>0</v>
      </c>
      <c r="AN12">
        <f>ROUNDUP((($AB$30*('Client Predictions &amp; Input'!$B$32)+SUM($AC$26:$AN$26))*AN$28)*'Client Predictions &amp; Input'!$B24,0)</f>
        <v>0</v>
      </c>
    </row>
    <row r="13" spans="1:40">
      <c r="A13">
        <v>10</v>
      </c>
      <c r="B13" t="s">
        <v>13</v>
      </c>
      <c r="C13" s="8">
        <f>'Client Predictions &amp; Input'!B12</f>
        <v>0</v>
      </c>
      <c r="D13" s="8">
        <f>'Client Predictions &amp; Input'!C12</f>
        <v>0</v>
      </c>
      <c r="E13" s="3">
        <f>ROUNDUP(((('Client Predictions &amp; Input'!$B$29-'Client Predictions &amp; Input'!$B$30)*E$28)+'Client Predictions &amp; Input'!$B$30)*'Client Predictions &amp; Input'!B25,0)</f>
        <v>0</v>
      </c>
      <c r="F13" s="3">
        <f>ROUNDUP(('Client Predictions &amp; Input'!$B$29-'Client Predictions &amp; Input'!$B$30)*F$28*'Client Predictions &amp; Input'!$B25,0)</f>
        <v>0</v>
      </c>
      <c r="G13" s="3">
        <f>ROUNDUP(('Client Predictions &amp; Input'!$B$29-'Client Predictions &amp; Input'!$B$30)*G$28*'Client Predictions &amp; Input'!$B25,0)</f>
        <v>0</v>
      </c>
      <c r="H13" s="3">
        <f>ROUNDUP(('Client Predictions &amp; Input'!$B$29-'Client Predictions &amp; Input'!$B$30)*H$28*'Client Predictions &amp; Input'!$B25,0)</f>
        <v>0</v>
      </c>
      <c r="I13" s="3">
        <f>ROUNDUP(('Client Predictions &amp; Input'!$B$29-'Client Predictions &amp; Input'!$B$30)*I$28*'Client Predictions &amp; Input'!$B25,0)</f>
        <v>0</v>
      </c>
      <c r="J13" s="3">
        <f>ROUNDUP(('Client Predictions &amp; Input'!$B$29-'Client Predictions &amp; Input'!$B$30)*J$28*'Client Predictions &amp; Input'!$B25,0)</f>
        <v>0</v>
      </c>
      <c r="K13" s="3">
        <f>ROUNDUP(('Client Predictions &amp; Input'!$B$29-'Client Predictions &amp; Input'!$B$30)*K$28*'Client Predictions &amp; Input'!$B25,0)</f>
        <v>0</v>
      </c>
      <c r="L13" s="3">
        <f>ROUNDUP(('Client Predictions &amp; Input'!$B$29-'Client Predictions &amp; Input'!$B$30)*L$28*'Client Predictions &amp; Input'!$B25,0)</f>
        <v>0</v>
      </c>
      <c r="M13" s="3">
        <f>ROUNDUP(('Client Predictions &amp; Input'!$B$29-'Client Predictions &amp; Input'!$B$30)*M$28*'Client Predictions &amp; Input'!$B25,0)</f>
        <v>0</v>
      </c>
      <c r="N13" s="3">
        <f>ROUNDUP(('Client Predictions &amp; Input'!$B$29-'Client Predictions &amp; Input'!$B$30)*N$28*'Client Predictions &amp; Input'!$B25,0)</f>
        <v>0</v>
      </c>
      <c r="O13" s="3">
        <f>ROUNDUP(('Client Predictions &amp; Input'!$B$29-'Client Predictions &amp; Input'!$B$30)*O$28*'Client Predictions &amp; Input'!$B25,0)</f>
        <v>0</v>
      </c>
      <c r="P13" s="3">
        <f>ROUNDUP(('Client Predictions &amp; Input'!$B$29-'Client Predictions &amp; Input'!$B$30)*P$28*'Client Predictions &amp; Input'!$B25,0)</f>
        <v>0</v>
      </c>
      <c r="Q13">
        <f>ROUNDUP((($P$30*('Client Predictions &amp; Input'!$B$31)+SUM($Q$26:$AB$26))*Q$28)*'Client Predictions &amp; Input'!$B25,0)</f>
        <v>0</v>
      </c>
      <c r="R13">
        <f>ROUNDUP((($P$30*('Client Predictions &amp; Input'!$B$31)+SUM($Q$26:$AB$26))*R$28)*'Client Predictions &amp; Input'!$B25,0)</f>
        <v>0</v>
      </c>
      <c r="S13">
        <f>ROUNDUP((($P$30*('Client Predictions &amp; Input'!$B$31)+SUM($Q$26:$AB$26))*S$28)*'Client Predictions &amp; Input'!$B25,0)</f>
        <v>0</v>
      </c>
      <c r="T13">
        <f>ROUNDUP((($P$30*('Client Predictions &amp; Input'!$B$31)+SUM($Q$26:$AB$26))*T$28)*'Client Predictions &amp; Input'!$B25,0)</f>
        <v>0</v>
      </c>
      <c r="U13">
        <f>ROUNDUP((($P$30*('Client Predictions &amp; Input'!$B$31)+SUM($Q$26:$AB$26))*U$28)*'Client Predictions &amp; Input'!$B25,0)</f>
        <v>0</v>
      </c>
      <c r="V13">
        <f>ROUNDUP((($P$30*('Client Predictions &amp; Input'!$B$31)+SUM($Q$26:$AB$26))*V$28)*'Client Predictions &amp; Input'!$B25,0)</f>
        <v>0</v>
      </c>
      <c r="W13">
        <f>ROUNDUP((($P$30*('Client Predictions &amp; Input'!$B$31)+SUM($Q$26:$AB$26))*W$28)*'Client Predictions &amp; Input'!$B25,0)</f>
        <v>0</v>
      </c>
      <c r="X13">
        <f>ROUNDUP((($P$30*('Client Predictions &amp; Input'!$B$31)+SUM($Q$26:$AB$26))*X$28)*'Client Predictions &amp; Input'!$B25,0)</f>
        <v>0</v>
      </c>
      <c r="Y13">
        <f>ROUNDUP((($P$30*('Client Predictions &amp; Input'!$B$31)+SUM($Q$26:$AB$26))*Y$28)*'Client Predictions &amp; Input'!$B25,0)</f>
        <v>0</v>
      </c>
      <c r="Z13">
        <f>ROUNDUP((($P$30*('Client Predictions &amp; Input'!$B$31)+SUM($Q$26:$AB$26))*Z$28)*'Client Predictions &amp; Input'!$B25,0)</f>
        <v>0</v>
      </c>
      <c r="AA13">
        <f>ROUNDUP((($P$30*('Client Predictions &amp; Input'!$B$31)+SUM($Q$26:$AB$26))*AA$28)*'Client Predictions &amp; Input'!$B25,0)</f>
        <v>0</v>
      </c>
      <c r="AB13">
        <f>ROUNDUP((($P$30*('Client Predictions &amp; Input'!$B$31)+SUM($Q$26:$AB$26))*AB$28)*'Client Predictions &amp; Input'!$B25,0)</f>
        <v>0</v>
      </c>
      <c r="AC13">
        <f>ROUNDUP((($AB$30*('Client Predictions &amp; Input'!$B$32)+SUM($AC$26:$AN$26))*AC$28)*'Client Predictions &amp; Input'!$B25,0)</f>
        <v>0</v>
      </c>
      <c r="AD13">
        <f>ROUNDUP((($AB$30*('Client Predictions &amp; Input'!$B$32)+SUM($AC$26:$AN$26))*AD$28)*'Client Predictions &amp; Input'!$B25,0)</f>
        <v>0</v>
      </c>
      <c r="AE13">
        <f>ROUNDUP((($AB$30*('Client Predictions &amp; Input'!$B$32)+SUM($AC$26:$AN$26))*AE$28)*'Client Predictions &amp; Input'!$B25,0)</f>
        <v>0</v>
      </c>
      <c r="AF13">
        <f>ROUNDUP((($AB$30*('Client Predictions &amp; Input'!$B$32)+SUM($AC$26:$AN$26))*AF$28)*'Client Predictions &amp; Input'!$B25,0)</f>
        <v>0</v>
      </c>
      <c r="AG13">
        <f>ROUNDUP((($AB$30*('Client Predictions &amp; Input'!$B$32)+SUM($AC$26:$AN$26))*AG$28)*'Client Predictions &amp; Input'!$B25,0)</f>
        <v>0</v>
      </c>
      <c r="AH13">
        <f>ROUNDUP((($AB$30*('Client Predictions &amp; Input'!$B$32)+SUM($AC$26:$AN$26))*AH$28)*'Client Predictions &amp; Input'!$B25,0)</f>
        <v>0</v>
      </c>
      <c r="AI13">
        <f>ROUNDUP((($AB$30*('Client Predictions &amp; Input'!$B$32)+SUM($AC$26:$AN$26))*AI$28)*'Client Predictions &amp; Input'!$B25,0)</f>
        <v>0</v>
      </c>
      <c r="AJ13">
        <f>ROUNDUP((($AB$30*('Client Predictions &amp; Input'!$B$32)+SUM($AC$26:$AN$26))*AJ$28)*'Client Predictions &amp; Input'!$B25,0)</f>
        <v>0</v>
      </c>
      <c r="AK13">
        <f>ROUNDUP((($AB$30*('Client Predictions &amp; Input'!$B$32)+SUM($AC$26:$AN$26))*AK$28)*'Client Predictions &amp; Input'!$B25,0)</f>
        <v>0</v>
      </c>
      <c r="AL13">
        <f>ROUNDUP((($AB$30*('Client Predictions &amp; Input'!$B$32)+SUM($AC$26:$AN$26))*AL$28)*'Client Predictions &amp; Input'!$B25,0)</f>
        <v>0</v>
      </c>
      <c r="AM13">
        <f>ROUNDUP((($AB$30*('Client Predictions &amp; Input'!$B$32)+SUM($AC$26:$AN$26))*AM$28)*'Client Predictions &amp; Input'!$B25,0)</f>
        <v>0</v>
      </c>
      <c r="AN13">
        <f>ROUNDUP((($AB$30*('Client Predictions &amp; Input'!$B$32)+SUM($AC$26:$AN$26))*AN$28)*'Client Predictions &amp; Input'!$B25,0)</f>
        <v>0</v>
      </c>
    </row>
    <row r="15" spans="1:40">
      <c r="A15">
        <v>1</v>
      </c>
      <c r="B15" t="s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">
        <f>ROUNDUP(SUM(C4:E4)*'Client Predictions &amp; Input'!B28,0)</f>
        <v>1893</v>
      </c>
      <c r="R15">
        <f>ROUNDUP(F4*'Client Predictions &amp; Input'!$B$28,0)</f>
        <v>375</v>
      </c>
      <c r="S15">
        <f>ROUNDUP(G4*'Client Predictions &amp; Input'!$B$28,0)</f>
        <v>459</v>
      </c>
      <c r="T15">
        <f>ROUNDUP(H4*'Client Predictions &amp; Input'!$B$28,0)</f>
        <v>399</v>
      </c>
      <c r="U15">
        <f>ROUNDUP(I4*'Client Predictions &amp; Input'!$B$28,0)</f>
        <v>470</v>
      </c>
      <c r="V15">
        <f>ROUNDUP(J4*'Client Predictions &amp; Input'!$B$28,0)</f>
        <v>462</v>
      </c>
      <c r="W15">
        <f>ROUNDUP(K4*'Client Predictions &amp; Input'!$B$28,0)</f>
        <v>393</v>
      </c>
      <c r="X15">
        <f>ROUNDUP(L4*'Client Predictions &amp; Input'!$B$28,0)</f>
        <v>389</v>
      </c>
      <c r="Y15">
        <f>ROUNDUP(M4*'Client Predictions &amp; Input'!$B$28,0)</f>
        <v>367</v>
      </c>
      <c r="Z15">
        <f>ROUNDUP(N4*'Client Predictions &amp; Input'!$B$28,0)</f>
        <v>373</v>
      </c>
      <c r="AA15">
        <f>ROUNDUP(O4*'Client Predictions &amp; Input'!$B$28,0)</f>
        <v>388</v>
      </c>
      <c r="AB15">
        <f>ROUNDUP(P4*'Client Predictions &amp; Input'!$B$28,0)</f>
        <v>297</v>
      </c>
      <c r="AC15" s="4">
        <f>ROUNDUP(((Q4+Q15)*('Client Predictions &amp; Input'!$B$28)),0)</f>
        <v>1605</v>
      </c>
      <c r="AD15">
        <f>ROUNDUP(((R4+R15)*('Client Predictions &amp; Input'!$B$28)),0)</f>
        <v>579</v>
      </c>
      <c r="AE15">
        <f>ROUNDUP(((S4+S15)*('Client Predictions &amp; Input'!$B$28)),0)</f>
        <v>709</v>
      </c>
      <c r="AF15">
        <f>ROUNDUP(((T4+T15)*('Client Predictions &amp; Input'!$B$28)),0)</f>
        <v>616</v>
      </c>
      <c r="AG15">
        <f>ROUNDUP(((U4+U15)*('Client Predictions &amp; Input'!$B$28)),0)</f>
        <v>726</v>
      </c>
      <c r="AH15">
        <f>ROUNDUP(((V4+V15)*('Client Predictions &amp; Input'!$B$28)),0)</f>
        <v>714</v>
      </c>
      <c r="AI15">
        <f>ROUNDUP(((W4+W15)*('Client Predictions &amp; Input'!$B$28)),0)</f>
        <v>607</v>
      </c>
      <c r="AJ15">
        <f>ROUNDUP(((X4+X15)*('Client Predictions &amp; Input'!$B$28)),0)</f>
        <v>600</v>
      </c>
      <c r="AK15">
        <f>ROUNDUP(((Y4+Y15)*('Client Predictions &amp; Input'!$B$28)),0)</f>
        <v>567</v>
      </c>
      <c r="AL15">
        <f>ROUNDUP(((Z4+Z15)*('Client Predictions &amp; Input'!$B$28)),0)</f>
        <v>576</v>
      </c>
      <c r="AM15">
        <f>ROUNDUP(((AA4+AA15)*('Client Predictions &amp; Input'!$B$28)),0)</f>
        <v>599</v>
      </c>
      <c r="AN15">
        <f>ROUNDUP(((AB4+AB15)*('Client Predictions &amp; Input'!$B$28)),0)</f>
        <v>458</v>
      </c>
    </row>
    <row r="16" spans="1:40">
      <c r="A16">
        <v>2</v>
      </c>
      <c r="B16" t="s"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">
        <f>ROUNDUP(((SUM(C5:E5)*'Client Predictions &amp; Input'!$B$28)),0)</f>
        <v>0</v>
      </c>
      <c r="AD16">
        <f>ROUNDUP(((F5*'Client Predictions &amp; Input'!$B$28)),0)</f>
        <v>0</v>
      </c>
      <c r="AE16">
        <f>ROUNDUP(((G5*'Client Predictions &amp; Input'!$B$28)),0)</f>
        <v>0</v>
      </c>
      <c r="AF16">
        <f>ROUNDUP(((H5*'Client Predictions &amp; Input'!$B$28)),0)</f>
        <v>0</v>
      </c>
      <c r="AG16">
        <f>ROUNDUP(((I5*'Client Predictions &amp; Input'!$B$28)),0)</f>
        <v>0</v>
      </c>
      <c r="AH16">
        <f>ROUNDUP(((J5*'Client Predictions &amp; Input'!$B$28)),0)</f>
        <v>0</v>
      </c>
      <c r="AI16">
        <f>ROUNDUP(((K5*'Client Predictions &amp; Input'!$B$28)),0)</f>
        <v>0</v>
      </c>
      <c r="AJ16">
        <f>ROUNDUP(((L5*'Client Predictions &amp; Input'!$B$28)),0)</f>
        <v>0</v>
      </c>
      <c r="AK16">
        <f>ROUNDUP(((M5*'Client Predictions &amp; Input'!$B$28)),0)</f>
        <v>0</v>
      </c>
      <c r="AL16">
        <f>ROUNDUP(((N5*'Client Predictions &amp; Input'!$B$28)),0)</f>
        <v>0</v>
      </c>
      <c r="AM16">
        <f>ROUNDUP(((O5*'Client Predictions &amp; Input'!$B$28)),0)</f>
        <v>0</v>
      </c>
      <c r="AN16">
        <f>ROUNDUP(((P5*'Client Predictions &amp; Input'!$B$28)),0)</f>
        <v>0</v>
      </c>
    </row>
    <row r="17" spans="1:40">
      <c r="A17">
        <v>3</v>
      </c>
      <c r="B17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>
      <c r="A18">
        <v>4</v>
      </c>
      <c r="B18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>
      <c r="A19">
        <v>5</v>
      </c>
      <c r="B19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>
      <c r="A20">
        <v>6</v>
      </c>
      <c r="B20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>
      <c r="A21">
        <v>7</v>
      </c>
      <c r="B21" t="s">
        <v>14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>
      <c r="A22">
        <v>8</v>
      </c>
      <c r="B22" t="s">
        <v>14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>
      <c r="A23">
        <v>9</v>
      </c>
      <c r="B23" t="s">
        <v>14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>
      <c r="A24">
        <v>10</v>
      </c>
      <c r="B24" t="s">
        <v>14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6" spans="1:40">
      <c r="B26" t="s">
        <v>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>
        <f>ROUNDUP(SUM(C4:E4)*(1-'Client Predictions &amp; Input'!$B$28),0)</f>
        <v>811</v>
      </c>
      <c r="R26">
        <f>ROUNDUP(F4*(1-'Client Predictions &amp; Input'!$B$28),0)</f>
        <v>161</v>
      </c>
      <c r="S26">
        <f>ROUNDUP(G4*(1-'Client Predictions &amp; Input'!$B$28),0)</f>
        <v>197</v>
      </c>
      <c r="T26">
        <f>ROUNDUP(H4*(1-'Client Predictions &amp; Input'!$B$28),0)</f>
        <v>171</v>
      </c>
      <c r="U26">
        <f>ROUNDUP(I4*(1-'Client Predictions &amp; Input'!$B$28),0)</f>
        <v>202</v>
      </c>
      <c r="V26">
        <f>ROUNDUP(J4*(1-'Client Predictions &amp; Input'!$B$28),0)</f>
        <v>198</v>
      </c>
      <c r="W26">
        <f>ROUNDUP(K4*(1-'Client Predictions &amp; Input'!$B$28),0)</f>
        <v>169</v>
      </c>
      <c r="X26">
        <f>ROUNDUP(L4*(1-'Client Predictions &amp; Input'!$B$28),0)</f>
        <v>167</v>
      </c>
      <c r="Y26">
        <f>ROUNDUP(M4*(1-'Client Predictions &amp; Input'!$B$28),0)</f>
        <v>157</v>
      </c>
      <c r="Z26">
        <f>ROUNDUP(N4*(1-'Client Predictions &amp; Input'!$B$28),0)</f>
        <v>160</v>
      </c>
      <c r="AA26">
        <f>ROUNDUP(O4*(1-'Client Predictions &amp; Input'!$B$28),0)</f>
        <v>166</v>
      </c>
      <c r="AB26">
        <f>ROUNDUP(P4*(1-'Client Predictions &amp; Input'!$B$28),0)</f>
        <v>127</v>
      </c>
      <c r="AC26" s="4">
        <f>ROUNDUP(((Q4+Q15)*(1-'Client Predictions &amp; Input'!$B$28))+(SUM(C5:E5)*(1-'Client Predictions &amp; Input'!$B$28)),0)</f>
        <v>688</v>
      </c>
      <c r="AD26">
        <f>ROUNDUP(((R4+R15)*(1-'Client Predictions &amp; Input'!$B$28))+(F5)*(1-'Client Predictions &amp; Input'!$B$28),0)</f>
        <v>248</v>
      </c>
      <c r="AE26">
        <f>ROUNDUP(((S4+S15)*(1-'Client Predictions &amp; Input'!$B$28))+(G5)*(1-'Client Predictions &amp; Input'!$B$28),0)</f>
        <v>304</v>
      </c>
      <c r="AF26">
        <f>ROUNDUP(((T4+T15)*(1-'Client Predictions &amp; Input'!$B$28))+(H5)*(1-'Client Predictions &amp; Input'!$B$28),0)</f>
        <v>264</v>
      </c>
      <c r="AG26">
        <f>ROUNDUP(((U4+U15)*(1-'Client Predictions &amp; Input'!$B$28))+(I5)*(1-'Client Predictions &amp; Input'!$B$28),0)</f>
        <v>312</v>
      </c>
      <c r="AH26">
        <f>ROUNDUP(((V4+V15)*(1-'Client Predictions &amp; Input'!$B$28))+(J5)*(1-'Client Predictions &amp; Input'!$B$28),0)</f>
        <v>306</v>
      </c>
      <c r="AI26">
        <f>ROUNDUP(((W4+W15)*(1-'Client Predictions &amp; Input'!$B$28))+(K5)*(1-'Client Predictions &amp; Input'!$B$28),0)</f>
        <v>260</v>
      </c>
      <c r="AJ26">
        <f>ROUNDUP(((X4+X15)*(1-'Client Predictions &amp; Input'!$B$28))+(L5)*(1-'Client Predictions &amp; Input'!$B$28),0)</f>
        <v>258</v>
      </c>
      <c r="AK26">
        <f>ROUNDUP(((Y4+Y15)*(1-'Client Predictions &amp; Input'!$B$28))+(M5)*(1-'Client Predictions &amp; Input'!$B$28),0)</f>
        <v>243</v>
      </c>
      <c r="AL26">
        <f>ROUNDUP(((Z4+Z15)*(1-'Client Predictions &amp; Input'!$B$28))+(N5)*(1-'Client Predictions &amp; Input'!$B$28),0)</f>
        <v>247</v>
      </c>
      <c r="AM26">
        <f>ROUNDUP(((AA4+AA15)*(1-'Client Predictions &amp; Input'!$B$28))+(O5)*(1-'Client Predictions &amp; Input'!$B$28),0)</f>
        <v>257</v>
      </c>
      <c r="AN26">
        <f>ROUNDUP(((AB4+AB15)*(1-'Client Predictions &amp; Input'!$B$28))+(P5)*(1-'Client Predictions &amp; Input'!$B$28),0)</f>
        <v>197</v>
      </c>
    </row>
    <row r="28" spans="1:40">
      <c r="B28" t="s">
        <v>4</v>
      </c>
      <c r="C28" t="s">
        <v>15</v>
      </c>
      <c r="D28" t="s">
        <v>15</v>
      </c>
      <c r="E28" s="2">
        <v>7.0510369512412213E-2</v>
      </c>
      <c r="F28" s="2">
        <v>7.9654187277840349E-2</v>
      </c>
      <c r="G28" s="2">
        <v>9.7670421844903932E-2</v>
      </c>
      <c r="H28" s="2">
        <v>8.4830761543122024E-2</v>
      </c>
      <c r="I28" s="2">
        <v>0.1000487723496698</v>
      </c>
      <c r="J28" s="2">
        <v>9.8312604419525162E-2</v>
      </c>
      <c r="K28" s="2">
        <v>8.3547593751072638E-2</v>
      </c>
      <c r="L28" s="2">
        <v>8.2683500976644356E-2</v>
      </c>
      <c r="M28" s="2">
        <v>7.7987865183965971E-2</v>
      </c>
      <c r="N28" s="2">
        <v>7.9340878812285534E-2</v>
      </c>
      <c r="O28" s="2">
        <v>8.2368196915767522E-2</v>
      </c>
      <c r="P28" s="2">
        <v>6.3044847412790511E-2</v>
      </c>
      <c r="Q28" s="2">
        <v>7.0510369512412213E-2</v>
      </c>
      <c r="R28" s="2">
        <v>7.9654187277840349E-2</v>
      </c>
      <c r="S28" s="2">
        <v>9.7670421844903932E-2</v>
      </c>
      <c r="T28" s="2">
        <v>8.4830761543122024E-2</v>
      </c>
      <c r="U28" s="2">
        <v>0.1000487723496698</v>
      </c>
      <c r="V28" s="2">
        <v>9.8312604419525162E-2</v>
      </c>
      <c r="W28" s="2">
        <v>8.3547593751072638E-2</v>
      </c>
      <c r="X28" s="2">
        <v>8.2683500976644356E-2</v>
      </c>
      <c r="Y28" s="2">
        <v>7.7987865183965971E-2</v>
      </c>
      <c r="Z28" s="2">
        <v>7.9340878812285534E-2</v>
      </c>
      <c r="AA28" s="2">
        <v>8.2368196915767522E-2</v>
      </c>
      <c r="AB28" s="2">
        <v>6.3044847412790511E-2</v>
      </c>
      <c r="AC28" s="2">
        <v>7.0510369512412213E-2</v>
      </c>
      <c r="AD28" s="2">
        <v>7.9654187277840349E-2</v>
      </c>
      <c r="AE28" s="2">
        <v>9.7670421844903932E-2</v>
      </c>
      <c r="AF28" s="2">
        <v>8.4830761543122024E-2</v>
      </c>
      <c r="AG28" s="2">
        <v>0.1000487723496698</v>
      </c>
      <c r="AH28" s="2">
        <v>9.8312604419525162E-2</v>
      </c>
      <c r="AI28" s="2">
        <v>8.3547593751072638E-2</v>
      </c>
      <c r="AJ28" s="2">
        <v>8.2683500976644356E-2</v>
      </c>
      <c r="AK28" s="2">
        <v>7.7987865183965971E-2</v>
      </c>
      <c r="AL28" s="2">
        <v>7.9340878812285534E-2</v>
      </c>
      <c r="AM28" s="2">
        <v>8.2368196915767522E-2</v>
      </c>
      <c r="AN28" s="2">
        <v>6.3044847412790511E-2</v>
      </c>
    </row>
    <row r="29" spans="1:40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>
      <c r="B30" t="s">
        <v>10</v>
      </c>
      <c r="C30">
        <f>SUM(C4:C13)-C26</f>
        <v>0</v>
      </c>
      <c r="D30">
        <f t="shared" ref="D30:AN30" si="0">C30+SUM(D4:D13)-D26</f>
        <v>0</v>
      </c>
      <c r="E30">
        <f t="shared" si="0"/>
        <v>2703</v>
      </c>
      <c r="F30">
        <f t="shared" si="0"/>
        <v>3238</v>
      </c>
      <c r="G30">
        <f t="shared" si="0"/>
        <v>3893</v>
      </c>
      <c r="H30">
        <f t="shared" si="0"/>
        <v>4462</v>
      </c>
      <c r="I30">
        <f t="shared" si="0"/>
        <v>5133</v>
      </c>
      <c r="J30">
        <f t="shared" si="0"/>
        <v>5793</v>
      </c>
      <c r="K30">
        <f t="shared" si="0"/>
        <v>6354</v>
      </c>
      <c r="L30">
        <f t="shared" si="0"/>
        <v>6909</v>
      </c>
      <c r="M30">
        <f t="shared" si="0"/>
        <v>7432</v>
      </c>
      <c r="N30">
        <f t="shared" si="0"/>
        <v>7964</v>
      </c>
      <c r="O30">
        <f t="shared" si="0"/>
        <v>8517</v>
      </c>
      <c r="P30">
        <f t="shared" si="0"/>
        <v>8940</v>
      </c>
      <c r="Q30">
        <f t="shared" si="0"/>
        <v>8528</v>
      </c>
      <c r="R30">
        <f t="shared" si="0"/>
        <v>8818</v>
      </c>
      <c r="S30">
        <f t="shared" si="0"/>
        <v>9174</v>
      </c>
      <c r="T30">
        <f t="shared" si="0"/>
        <v>9484</v>
      </c>
      <c r="U30">
        <f t="shared" si="0"/>
        <v>9849</v>
      </c>
      <c r="V30">
        <f t="shared" si="0"/>
        <v>10208</v>
      </c>
      <c r="W30">
        <f t="shared" si="0"/>
        <v>10512</v>
      </c>
      <c r="X30">
        <f t="shared" si="0"/>
        <v>10813</v>
      </c>
      <c r="Y30">
        <f t="shared" si="0"/>
        <v>11098</v>
      </c>
      <c r="Z30">
        <f t="shared" si="0"/>
        <v>11387</v>
      </c>
      <c r="AA30">
        <f t="shared" si="0"/>
        <v>11688</v>
      </c>
      <c r="AB30">
        <f t="shared" si="0"/>
        <v>11918</v>
      </c>
      <c r="AC30">
        <f t="shared" si="0"/>
        <v>11693</v>
      </c>
      <c r="AD30">
        <f t="shared" si="0"/>
        <v>11968</v>
      </c>
      <c r="AE30">
        <f t="shared" si="0"/>
        <v>12305</v>
      </c>
      <c r="AF30">
        <f t="shared" si="0"/>
        <v>12598</v>
      </c>
      <c r="AG30">
        <f t="shared" si="0"/>
        <v>12942</v>
      </c>
      <c r="AH30">
        <f t="shared" si="0"/>
        <v>13281</v>
      </c>
      <c r="AI30">
        <f t="shared" si="0"/>
        <v>13569</v>
      </c>
      <c r="AJ30">
        <f t="shared" si="0"/>
        <v>13854</v>
      </c>
      <c r="AK30">
        <f t="shared" si="0"/>
        <v>14123</v>
      </c>
      <c r="AL30">
        <f t="shared" si="0"/>
        <v>14397</v>
      </c>
      <c r="AM30">
        <f t="shared" si="0"/>
        <v>14680</v>
      </c>
      <c r="AN30">
        <f t="shared" si="0"/>
        <v>14897</v>
      </c>
    </row>
    <row r="32" spans="1:40">
      <c r="B32" t="s">
        <v>12</v>
      </c>
      <c r="C32">
        <f t="shared" ref="C32:AN32" si="1">SUMPRODUCT(C4:C13,$A$4:$A$13)</f>
        <v>0</v>
      </c>
      <c r="D32">
        <f t="shared" si="1"/>
        <v>0</v>
      </c>
      <c r="E32">
        <f t="shared" si="1"/>
        <v>2703</v>
      </c>
      <c r="F32">
        <f t="shared" si="1"/>
        <v>535</v>
      </c>
      <c r="G32">
        <f t="shared" si="1"/>
        <v>655</v>
      </c>
      <c r="H32">
        <f t="shared" si="1"/>
        <v>569</v>
      </c>
      <c r="I32">
        <f t="shared" si="1"/>
        <v>671</v>
      </c>
      <c r="J32">
        <f t="shared" si="1"/>
        <v>660</v>
      </c>
      <c r="K32">
        <f t="shared" si="1"/>
        <v>561</v>
      </c>
      <c r="L32">
        <f t="shared" si="1"/>
        <v>555</v>
      </c>
      <c r="M32">
        <f t="shared" si="1"/>
        <v>523</v>
      </c>
      <c r="N32">
        <f t="shared" si="1"/>
        <v>532</v>
      </c>
      <c r="O32">
        <f t="shared" si="1"/>
        <v>553</v>
      </c>
      <c r="P32">
        <f t="shared" si="1"/>
        <v>423</v>
      </c>
      <c r="Q32">
        <f t="shared" si="1"/>
        <v>399</v>
      </c>
      <c r="R32">
        <f t="shared" si="1"/>
        <v>451</v>
      </c>
      <c r="S32">
        <f t="shared" si="1"/>
        <v>553</v>
      </c>
      <c r="T32">
        <f t="shared" si="1"/>
        <v>481</v>
      </c>
      <c r="U32">
        <f t="shared" si="1"/>
        <v>567</v>
      </c>
      <c r="V32">
        <f t="shared" si="1"/>
        <v>557</v>
      </c>
      <c r="W32">
        <f t="shared" si="1"/>
        <v>473</v>
      </c>
      <c r="X32">
        <f t="shared" si="1"/>
        <v>468</v>
      </c>
      <c r="Y32">
        <f t="shared" si="1"/>
        <v>442</v>
      </c>
      <c r="Z32">
        <f t="shared" si="1"/>
        <v>449</v>
      </c>
      <c r="AA32">
        <f t="shared" si="1"/>
        <v>467</v>
      </c>
      <c r="AB32">
        <f t="shared" si="1"/>
        <v>357</v>
      </c>
      <c r="AC32">
        <f t="shared" si="1"/>
        <v>463</v>
      </c>
      <c r="AD32">
        <f t="shared" si="1"/>
        <v>523</v>
      </c>
      <c r="AE32">
        <f t="shared" si="1"/>
        <v>641</v>
      </c>
      <c r="AF32">
        <f t="shared" si="1"/>
        <v>557</v>
      </c>
      <c r="AG32">
        <f t="shared" si="1"/>
        <v>656</v>
      </c>
      <c r="AH32">
        <f t="shared" si="1"/>
        <v>645</v>
      </c>
      <c r="AI32">
        <f t="shared" si="1"/>
        <v>548</v>
      </c>
      <c r="AJ32">
        <f t="shared" si="1"/>
        <v>543</v>
      </c>
      <c r="AK32">
        <f t="shared" si="1"/>
        <v>512</v>
      </c>
      <c r="AL32">
        <f t="shared" si="1"/>
        <v>521</v>
      </c>
      <c r="AM32">
        <f t="shared" si="1"/>
        <v>540</v>
      </c>
      <c r="AN32">
        <f t="shared" si="1"/>
        <v>414</v>
      </c>
    </row>
    <row r="35" spans="2:40">
      <c r="B35" t="s">
        <v>19</v>
      </c>
      <c r="C35" s="6">
        <f>ROUNDUP(C30*'Reference Data'!$B$1,0)</f>
        <v>0</v>
      </c>
      <c r="D35" s="6">
        <f>ROUNDUP(D30*'Reference Data'!$B$1,0)</f>
        <v>0</v>
      </c>
      <c r="E35" s="6">
        <f>ROUNDUP(E30*'Reference Data'!$B$1,0)</f>
        <v>6163</v>
      </c>
      <c r="F35" s="6">
        <f>ROUNDUP(F30*'Reference Data'!$B$1,0)</f>
        <v>7383</v>
      </c>
      <c r="G35" s="6">
        <f>ROUNDUP(G30*'Reference Data'!$B$1,0)</f>
        <v>8877</v>
      </c>
      <c r="H35" s="6">
        <f>ROUNDUP(H30*'Reference Data'!$B$1,0)</f>
        <v>10174</v>
      </c>
      <c r="I35" s="6">
        <f>ROUNDUP(I30*'Reference Data'!$B$1,0)</f>
        <v>11704</v>
      </c>
      <c r="J35" s="6">
        <f>ROUNDUP(J30*'Reference Data'!$B$1,0)</f>
        <v>13209</v>
      </c>
      <c r="K35" s="6">
        <f>ROUNDUP(K30*'Reference Data'!$B$1,0)</f>
        <v>14488</v>
      </c>
      <c r="L35" s="6">
        <f>ROUNDUP(L30*'Reference Data'!$B$1,0)</f>
        <v>15753</v>
      </c>
      <c r="M35" s="6">
        <f>ROUNDUP(M30*'Reference Data'!$B$1,0)</f>
        <v>16945</v>
      </c>
      <c r="N35" s="6">
        <f>ROUNDUP(N30*'Reference Data'!$B$1,0)</f>
        <v>18158</v>
      </c>
      <c r="O35" s="6">
        <f>ROUNDUP(O30*'Reference Data'!$B$1,0)</f>
        <v>19419</v>
      </c>
      <c r="P35" s="6">
        <f>ROUNDUP(P30*'Reference Data'!$B$1,0)</f>
        <v>20384</v>
      </c>
      <c r="Q35" s="6">
        <f>ROUNDUP(Q30*'Reference Data'!$B$1,0)</f>
        <v>19444</v>
      </c>
      <c r="R35" s="6">
        <f>ROUNDUP(R30*'Reference Data'!$B$1,0)</f>
        <v>20106</v>
      </c>
      <c r="S35" s="6">
        <f>ROUNDUP(S30*'Reference Data'!$B$1,0)</f>
        <v>20917</v>
      </c>
      <c r="T35" s="6">
        <f>ROUNDUP(T30*'Reference Data'!$B$1,0)</f>
        <v>21624</v>
      </c>
      <c r="U35" s="6">
        <f>ROUNDUP(U30*'Reference Data'!$B$1,0)</f>
        <v>22456</v>
      </c>
      <c r="V35" s="6">
        <f>ROUNDUP(V30*'Reference Data'!$B$1,0)</f>
        <v>23275</v>
      </c>
      <c r="W35" s="6">
        <f>ROUNDUP(W30*'Reference Data'!$B$1,0)</f>
        <v>23968</v>
      </c>
      <c r="X35" s="6">
        <f>ROUNDUP(X30*'Reference Data'!$B$1,0)</f>
        <v>24654</v>
      </c>
      <c r="Y35" s="6">
        <f>ROUNDUP(Y30*'Reference Data'!$B$1,0)</f>
        <v>25304</v>
      </c>
      <c r="Z35" s="6">
        <f>ROUNDUP(Z30*'Reference Data'!$B$1,0)</f>
        <v>25963</v>
      </c>
      <c r="AA35" s="6">
        <f>ROUNDUP(AA30*'Reference Data'!$B$1,0)</f>
        <v>26649</v>
      </c>
      <c r="AB35" s="6">
        <f>ROUNDUP(AB30*'Reference Data'!$B$1,0)</f>
        <v>27174</v>
      </c>
      <c r="AC35" s="6">
        <f>ROUNDUP(AC30*'Reference Data'!$B$1,0)</f>
        <v>26661</v>
      </c>
      <c r="AD35" s="6">
        <f>ROUNDUP(AD30*'Reference Data'!$B$1,0)</f>
        <v>27288</v>
      </c>
      <c r="AE35" s="6">
        <f>ROUNDUP(AE30*'Reference Data'!$B$1,0)</f>
        <v>28056</v>
      </c>
      <c r="AF35" s="6">
        <f>ROUNDUP(AF30*'Reference Data'!$B$1,0)</f>
        <v>28724</v>
      </c>
      <c r="AG35" s="6">
        <f>ROUNDUP(AG30*'Reference Data'!$B$1,0)</f>
        <v>29508</v>
      </c>
      <c r="AH35" s="6">
        <f>ROUNDUP(AH30*'Reference Data'!$B$1,0)</f>
        <v>30281</v>
      </c>
      <c r="AI35" s="6">
        <f>ROUNDUP(AI30*'Reference Data'!$B$1,0)</f>
        <v>30938</v>
      </c>
      <c r="AJ35" s="6">
        <f>ROUNDUP(AJ30*'Reference Data'!$B$1,0)</f>
        <v>31588</v>
      </c>
      <c r="AK35" s="6">
        <f>ROUNDUP(AK30*'Reference Data'!$B$1,0)</f>
        <v>32201</v>
      </c>
      <c r="AL35" s="6">
        <f>ROUNDUP(AL30*'Reference Data'!$B$1,0)</f>
        <v>32826</v>
      </c>
      <c r="AM35" s="6">
        <f>ROUNDUP(AM30*'Reference Data'!$B$1,0)</f>
        <v>33471</v>
      </c>
      <c r="AN35" s="6">
        <f>ROUNDUP(AN30*'Reference Data'!$B$1,0)</f>
        <v>33966</v>
      </c>
    </row>
    <row r="36" spans="2:40">
      <c r="B36" t="s">
        <v>20</v>
      </c>
      <c r="C36" s="6">
        <f>ROUNDUP(C30*'Reference Data'!$B$2,0)</f>
        <v>0</v>
      </c>
      <c r="D36" s="6">
        <f>ROUNDUP(D30*'Reference Data'!$B$2,0)</f>
        <v>0</v>
      </c>
      <c r="E36" s="6">
        <f>ROUNDUP(E30*'Reference Data'!$B$2,0)</f>
        <v>10164</v>
      </c>
      <c r="F36" s="6">
        <f>ROUNDUP(F30*'Reference Data'!$B$2,0)</f>
        <v>12175</v>
      </c>
      <c r="G36" s="6">
        <f>ROUNDUP(G30*'Reference Data'!$B$2,0)</f>
        <v>14638</v>
      </c>
      <c r="H36" s="6">
        <f>ROUNDUP(H30*'Reference Data'!$B$2,0)</f>
        <v>16778</v>
      </c>
      <c r="I36" s="6">
        <f>ROUNDUP(I30*'Reference Data'!$B$2,0)</f>
        <v>19301</v>
      </c>
      <c r="J36" s="6">
        <f>ROUNDUP(J30*'Reference Data'!$B$2,0)</f>
        <v>21782</v>
      </c>
      <c r="K36" s="6">
        <f>ROUNDUP(K30*'Reference Data'!$B$2,0)</f>
        <v>23892</v>
      </c>
      <c r="L36" s="6">
        <f>ROUNDUP(L30*'Reference Data'!$B$2,0)</f>
        <v>25978</v>
      </c>
      <c r="M36" s="6">
        <f>ROUNDUP(M30*'Reference Data'!$B$2,0)</f>
        <v>27945</v>
      </c>
      <c r="N36" s="6">
        <f>ROUNDUP(N30*'Reference Data'!$B$2,0)</f>
        <v>29945</v>
      </c>
      <c r="O36" s="6">
        <f>ROUNDUP(O30*'Reference Data'!$B$2,0)</f>
        <v>32024</v>
      </c>
      <c r="P36" s="6">
        <f>ROUNDUP(P30*'Reference Data'!$B$2,0)</f>
        <v>33615</v>
      </c>
      <c r="Q36" s="6">
        <f>ROUNDUP(Q30*'Reference Data'!$B$2,0)</f>
        <v>32066</v>
      </c>
      <c r="R36" s="6">
        <f>ROUNDUP(R30*'Reference Data'!$B$2,0)</f>
        <v>33156</v>
      </c>
      <c r="S36" s="6">
        <f>ROUNDUP(S30*'Reference Data'!$B$2,0)</f>
        <v>34495</v>
      </c>
      <c r="T36" s="6">
        <f>ROUNDUP(T30*'Reference Data'!$B$2,0)</f>
        <v>35660</v>
      </c>
      <c r="U36" s="6">
        <f>ROUNDUP(U30*'Reference Data'!$B$2,0)</f>
        <v>37033</v>
      </c>
      <c r="V36" s="6">
        <f>ROUNDUP(V30*'Reference Data'!$B$2,0)</f>
        <v>38383</v>
      </c>
      <c r="W36" s="6">
        <f>ROUNDUP(W30*'Reference Data'!$B$2,0)</f>
        <v>39526</v>
      </c>
      <c r="X36" s="6">
        <f>ROUNDUP(X30*'Reference Data'!$B$2,0)</f>
        <v>40657</v>
      </c>
      <c r="Y36" s="6">
        <f>ROUNDUP(Y30*'Reference Data'!$B$2,0)</f>
        <v>41729</v>
      </c>
      <c r="Z36" s="6">
        <f>ROUNDUP(Z30*'Reference Data'!$B$2,0)</f>
        <v>42816</v>
      </c>
      <c r="AA36" s="6">
        <f>ROUNDUP(AA30*'Reference Data'!$B$2,0)</f>
        <v>43947</v>
      </c>
      <c r="AB36" s="6">
        <f>ROUNDUP(AB30*'Reference Data'!$B$2,0)</f>
        <v>44812</v>
      </c>
      <c r="AC36" s="6">
        <f>ROUNDUP(AC30*'Reference Data'!$B$2,0)</f>
        <v>43966</v>
      </c>
      <c r="AD36" s="6">
        <f>ROUNDUP(AD30*'Reference Data'!$B$2,0)</f>
        <v>45000</v>
      </c>
      <c r="AE36" s="6">
        <f>ROUNDUP(AE30*'Reference Data'!$B$2,0)</f>
        <v>46267</v>
      </c>
      <c r="AF36" s="6">
        <f>ROUNDUP(AF30*'Reference Data'!$B$2,0)</f>
        <v>47369</v>
      </c>
      <c r="AG36" s="6">
        <f>ROUNDUP(AG30*'Reference Data'!$B$2,0)</f>
        <v>48662</v>
      </c>
      <c r="AH36" s="6">
        <f>ROUNDUP(AH30*'Reference Data'!$B$2,0)</f>
        <v>49937</v>
      </c>
      <c r="AI36" s="6">
        <f>ROUNDUP(AI30*'Reference Data'!$B$2,0)</f>
        <v>51020</v>
      </c>
      <c r="AJ36" s="6">
        <f>ROUNDUP(AJ30*'Reference Data'!$B$2,0)</f>
        <v>52092</v>
      </c>
      <c r="AK36" s="6">
        <f>ROUNDUP(AK30*'Reference Data'!$B$2,0)</f>
        <v>53103</v>
      </c>
      <c r="AL36" s="6">
        <f>ROUNDUP(AL30*'Reference Data'!$B$2,0)</f>
        <v>54133</v>
      </c>
      <c r="AM36" s="6">
        <f>ROUNDUP(AM30*'Reference Data'!$B$2,0)</f>
        <v>55197</v>
      </c>
      <c r="AN36" s="6">
        <f>ROUNDUP(AN30*'Reference Data'!$B$2,0)</f>
        <v>56013</v>
      </c>
    </row>
    <row r="38" spans="2:40">
      <c r="B38" t="s">
        <v>16</v>
      </c>
      <c r="C38" s="6">
        <f>ROUNDUP(C30*'Reference Data'!$B$3,0)*3</f>
        <v>0</v>
      </c>
      <c r="D38" s="6">
        <f>ROUNDUP(D30*'Reference Data'!$B$3,0)*3</f>
        <v>0</v>
      </c>
      <c r="E38" s="6">
        <f>ROUNDUP(E30*'Reference Data'!$B$3,0)</f>
        <v>189210</v>
      </c>
      <c r="F38" s="6">
        <f>ROUNDUP(F30*'Reference Data'!$B$3,0)</f>
        <v>226660</v>
      </c>
      <c r="G38" s="6">
        <f>ROUNDUP(G30*'Reference Data'!$B$3,0)</f>
        <v>272510</v>
      </c>
      <c r="H38" s="6">
        <f>ROUNDUP(H30*'Reference Data'!$B$3,0)</f>
        <v>312340</v>
      </c>
      <c r="I38" s="6">
        <f>ROUNDUP(I30*'Reference Data'!$B$3,0)</f>
        <v>359310</v>
      </c>
      <c r="J38" s="6">
        <f>ROUNDUP(J30*'Reference Data'!$B$3,0)</f>
        <v>405510</v>
      </c>
      <c r="K38" s="6">
        <f>ROUNDUP(K30*'Reference Data'!$B$3,0)</f>
        <v>444780</v>
      </c>
      <c r="L38" s="6">
        <f>ROUNDUP(L30*'Reference Data'!$B$3,0)</f>
        <v>483630</v>
      </c>
      <c r="M38" s="6">
        <f>ROUNDUP(M30*'Reference Data'!$B$3,0)</f>
        <v>520240</v>
      </c>
      <c r="N38" s="6">
        <f>ROUNDUP(N30*'Reference Data'!$B$3,0)</f>
        <v>557480</v>
      </c>
      <c r="O38" s="6">
        <f>ROUNDUP(O30*'Reference Data'!$B$3,0)</f>
        <v>596190</v>
      </c>
      <c r="P38" s="6">
        <f>ROUNDUP(P30*'Reference Data'!$B$3,0)</f>
        <v>625800</v>
      </c>
      <c r="Q38" s="6">
        <f>ROUNDUP(Q30*'Reference Data'!$B$3,0)</f>
        <v>596960</v>
      </c>
      <c r="R38" s="6">
        <f>ROUNDUP(R30*'Reference Data'!$B$3,0)</f>
        <v>617260</v>
      </c>
      <c r="S38" s="6">
        <f>ROUNDUP(S30*'Reference Data'!$B$3,0)</f>
        <v>642180</v>
      </c>
      <c r="T38" s="6">
        <f>ROUNDUP(T30*'Reference Data'!$B$3,0)</f>
        <v>663880</v>
      </c>
      <c r="U38" s="6">
        <f>ROUNDUP(U30*'Reference Data'!$B$3,0)</f>
        <v>689430</v>
      </c>
      <c r="V38" s="6">
        <f>ROUNDUP(V30*'Reference Data'!$B$3,0)</f>
        <v>714560</v>
      </c>
      <c r="W38" s="6">
        <f>ROUNDUP(W30*'Reference Data'!$B$3,0)</f>
        <v>735840</v>
      </c>
      <c r="X38" s="6">
        <f>ROUNDUP(X30*'Reference Data'!$B$3,0)</f>
        <v>756910</v>
      </c>
      <c r="Y38" s="6">
        <f>ROUNDUP(Y30*'Reference Data'!$B$3,0)</f>
        <v>776860</v>
      </c>
      <c r="Z38" s="6">
        <f>ROUNDUP(Z30*'Reference Data'!$B$3,0)</f>
        <v>797090</v>
      </c>
      <c r="AA38" s="6">
        <f>ROUNDUP(AA30*'Reference Data'!$B$3,0)</f>
        <v>818160</v>
      </c>
      <c r="AB38" s="6">
        <f>ROUNDUP(AB30*'Reference Data'!$B$3,0)</f>
        <v>834260</v>
      </c>
      <c r="AC38" s="6">
        <f>ROUNDUP(AC30*'Reference Data'!$B$3,0)</f>
        <v>818510</v>
      </c>
      <c r="AD38" s="6">
        <f>ROUNDUP(AD30*'Reference Data'!$B$3,0)</f>
        <v>837760</v>
      </c>
      <c r="AE38" s="6">
        <f>ROUNDUP(AE30*'Reference Data'!$B$3,0)</f>
        <v>861350</v>
      </c>
      <c r="AF38" s="6">
        <f>ROUNDUP(AF30*'Reference Data'!$B$3,0)</f>
        <v>881860</v>
      </c>
      <c r="AG38" s="6">
        <f>ROUNDUP(AG30*'Reference Data'!$B$3,0)</f>
        <v>905940</v>
      </c>
      <c r="AH38" s="6">
        <f>ROUNDUP(AH30*'Reference Data'!$B$3,0)</f>
        <v>929670</v>
      </c>
      <c r="AI38" s="6">
        <f>ROUNDUP(AI30*'Reference Data'!$B$3,0)</f>
        <v>949830</v>
      </c>
      <c r="AJ38" s="6">
        <f>ROUNDUP(AJ30*'Reference Data'!$B$3,0)</f>
        <v>969780</v>
      </c>
      <c r="AK38" s="6">
        <f>ROUNDUP(AK30*'Reference Data'!$B$3,0)</f>
        <v>988610</v>
      </c>
      <c r="AL38" s="6">
        <f>ROUNDUP(AL30*'Reference Data'!$B$3,0)</f>
        <v>1007790</v>
      </c>
      <c r="AM38" s="6">
        <f>ROUNDUP(AM30*'Reference Data'!$B$3,0)</f>
        <v>1027600</v>
      </c>
      <c r="AN38" s="6">
        <f>ROUNDUP(AN30*'Reference Data'!$B$3,0)</f>
        <v>1042790</v>
      </c>
    </row>
    <row r="39" spans="2:40">
      <c r="B39" t="s">
        <v>30</v>
      </c>
      <c r="C39" s="6">
        <f>'Reference Data'!$B$7*C38</f>
        <v>0</v>
      </c>
      <c r="D39" s="6">
        <f>'Reference Data'!$B$7*D38</f>
        <v>0</v>
      </c>
      <c r="E39" s="6">
        <f>'Reference Data'!$B$7*E38</f>
        <v>11352.6</v>
      </c>
      <c r="F39" s="6">
        <f>'Reference Data'!$B$7*F38</f>
        <v>13599.6</v>
      </c>
      <c r="G39" s="6">
        <f>'Reference Data'!$B$7*G38</f>
        <v>16350.599999999999</v>
      </c>
      <c r="H39" s="6">
        <f>'Reference Data'!$B$7*H38</f>
        <v>18740.399999999998</v>
      </c>
      <c r="I39" s="6">
        <f>'Reference Data'!$B$7*I38</f>
        <v>21558.6</v>
      </c>
      <c r="J39" s="6">
        <f>'Reference Data'!$B$7*J38</f>
        <v>24330.6</v>
      </c>
      <c r="K39" s="6">
        <f>'Reference Data'!$B$7*K38</f>
        <v>26686.799999999999</v>
      </c>
      <c r="L39" s="6">
        <f>'Reference Data'!$B$7*L38</f>
        <v>29017.8</v>
      </c>
      <c r="M39" s="6">
        <f>'Reference Data'!$B$7*M38</f>
        <v>31214.399999999998</v>
      </c>
      <c r="N39" s="6">
        <f>'Reference Data'!$B$7*N38</f>
        <v>33448.799999999996</v>
      </c>
      <c r="O39" s="6">
        <f>'Reference Data'!$B$7*O38</f>
        <v>35771.4</v>
      </c>
      <c r="P39" s="6">
        <f>'Reference Data'!$B$7*P38</f>
        <v>37548</v>
      </c>
      <c r="Q39" s="6">
        <f>'Reference Data'!$B$7*Q38</f>
        <v>35817.599999999999</v>
      </c>
      <c r="R39" s="6">
        <f>'Reference Data'!$B$7*R38</f>
        <v>37035.599999999999</v>
      </c>
      <c r="S39" s="6">
        <f>'Reference Data'!$B$7*S38</f>
        <v>38530.799999999996</v>
      </c>
      <c r="T39" s="6">
        <f>'Reference Data'!$B$7*T38</f>
        <v>39832.799999999996</v>
      </c>
      <c r="U39" s="6">
        <f>'Reference Data'!$B$7*U38</f>
        <v>41365.799999999996</v>
      </c>
      <c r="V39" s="6">
        <f>'Reference Data'!$B$7*V38</f>
        <v>42873.599999999999</v>
      </c>
      <c r="W39" s="6">
        <f>'Reference Data'!$B$7*W38</f>
        <v>44150.400000000001</v>
      </c>
      <c r="X39" s="6">
        <f>'Reference Data'!$B$7*X38</f>
        <v>45414.6</v>
      </c>
      <c r="Y39" s="6">
        <f>'Reference Data'!$B$7*Y38</f>
        <v>46611.6</v>
      </c>
      <c r="Z39" s="6">
        <f>'Reference Data'!$B$7*Z38</f>
        <v>47825.4</v>
      </c>
      <c r="AA39" s="6">
        <f>'Reference Data'!$B$7*AA38</f>
        <v>49089.599999999999</v>
      </c>
      <c r="AB39" s="6">
        <f>'Reference Data'!$B$7*AB38</f>
        <v>50055.6</v>
      </c>
      <c r="AC39" s="6">
        <f>'Reference Data'!$B$7*AC38</f>
        <v>49110.6</v>
      </c>
      <c r="AD39" s="6">
        <f>'Reference Data'!$B$7*AD38</f>
        <v>50265.599999999999</v>
      </c>
      <c r="AE39" s="6">
        <f>'Reference Data'!$B$7*AE38</f>
        <v>51681</v>
      </c>
      <c r="AF39" s="6">
        <f>'Reference Data'!$B$7*AF38</f>
        <v>52911.6</v>
      </c>
      <c r="AG39" s="6">
        <f>'Reference Data'!$B$7*AG38</f>
        <v>54356.4</v>
      </c>
      <c r="AH39" s="6">
        <f>'Reference Data'!$B$7*AH38</f>
        <v>55780.2</v>
      </c>
      <c r="AI39" s="6">
        <f>'Reference Data'!$B$7*AI38</f>
        <v>56989.799999999996</v>
      </c>
      <c r="AJ39" s="6">
        <f>'Reference Data'!$B$7*AJ38</f>
        <v>58186.799999999996</v>
      </c>
      <c r="AK39" s="6">
        <f>'Reference Data'!$B$7*AK38</f>
        <v>59316.6</v>
      </c>
      <c r="AL39" s="6">
        <f>'Reference Data'!$B$7*AL38</f>
        <v>60467.399999999994</v>
      </c>
      <c r="AM39" s="6">
        <f>'Reference Data'!$B$7*AM38</f>
        <v>61656</v>
      </c>
      <c r="AN39" s="6">
        <f>'Reference Data'!$B$7*AN38</f>
        <v>62567.399999999994</v>
      </c>
    </row>
    <row r="40" spans="2:40">
      <c r="B40" t="s">
        <v>33</v>
      </c>
      <c r="C40" s="6">
        <f>C39*'Reference Data'!$B$8</f>
        <v>0</v>
      </c>
      <c r="D40" s="6">
        <f>D39*'Reference Data'!$B$8</f>
        <v>0</v>
      </c>
      <c r="E40" s="6">
        <f>E39*'Reference Data'!$B$8</f>
        <v>567.63</v>
      </c>
      <c r="F40" s="6">
        <f>F39*'Reference Data'!$B$8</f>
        <v>679.98</v>
      </c>
      <c r="G40" s="6">
        <f>G39*'Reference Data'!$B$8</f>
        <v>817.53</v>
      </c>
      <c r="H40" s="6">
        <f>H39*'Reference Data'!$B$8</f>
        <v>937.02</v>
      </c>
      <c r="I40" s="6">
        <f>I39*'Reference Data'!$B$8</f>
        <v>1077.93</v>
      </c>
      <c r="J40" s="6">
        <f>J39*'Reference Data'!$B$8</f>
        <v>1216.53</v>
      </c>
      <c r="K40" s="6">
        <f>K39*'Reference Data'!$B$8</f>
        <v>1334.3400000000001</v>
      </c>
      <c r="L40" s="6">
        <f>L39*'Reference Data'!$B$8</f>
        <v>1450.89</v>
      </c>
      <c r="M40" s="6">
        <f>M39*'Reference Data'!$B$8</f>
        <v>1560.72</v>
      </c>
      <c r="N40" s="6">
        <f>N39*'Reference Data'!$B$8</f>
        <v>1672.4399999999998</v>
      </c>
      <c r="O40" s="6">
        <f>O39*'Reference Data'!$B$8</f>
        <v>1788.5700000000002</v>
      </c>
      <c r="P40" s="6">
        <f>P39*'Reference Data'!$B$8</f>
        <v>1877.4</v>
      </c>
      <c r="Q40" s="6">
        <f>Q39*'Reference Data'!$B$8</f>
        <v>1790.88</v>
      </c>
      <c r="R40" s="6">
        <f>R39*'Reference Data'!$B$8</f>
        <v>1851.78</v>
      </c>
      <c r="S40" s="6">
        <f>S39*'Reference Data'!$B$8</f>
        <v>1926.54</v>
      </c>
      <c r="T40" s="6">
        <f>T39*'Reference Data'!$B$8</f>
        <v>1991.6399999999999</v>
      </c>
      <c r="U40" s="6">
        <f>U39*'Reference Data'!$B$8</f>
        <v>2068.29</v>
      </c>
      <c r="V40" s="6">
        <f>V39*'Reference Data'!$B$8</f>
        <v>2143.6799999999998</v>
      </c>
      <c r="W40" s="6">
        <f>W39*'Reference Data'!$B$8</f>
        <v>2207.52</v>
      </c>
      <c r="X40" s="6">
        <f>X39*'Reference Data'!$B$8</f>
        <v>2270.73</v>
      </c>
      <c r="Y40" s="6">
        <f>Y39*'Reference Data'!$B$8</f>
        <v>2330.58</v>
      </c>
      <c r="Z40" s="6">
        <f>Z39*'Reference Data'!$B$8</f>
        <v>2391.27</v>
      </c>
      <c r="AA40" s="6">
        <f>AA39*'Reference Data'!$B$8</f>
        <v>2454.48</v>
      </c>
      <c r="AB40" s="6">
        <f>AB39*'Reference Data'!$B$8</f>
        <v>2502.7800000000002</v>
      </c>
      <c r="AC40" s="6">
        <f>AC39*'Reference Data'!$B$8</f>
        <v>2455.5300000000002</v>
      </c>
      <c r="AD40" s="6">
        <f>AD39*'Reference Data'!$B$8</f>
        <v>2513.2800000000002</v>
      </c>
      <c r="AE40" s="6">
        <f>AE39*'Reference Data'!$B$8</f>
        <v>2584.0500000000002</v>
      </c>
      <c r="AF40" s="6">
        <f>AF39*'Reference Data'!$B$8</f>
        <v>2645.58</v>
      </c>
      <c r="AG40" s="6">
        <f>AG39*'Reference Data'!$B$8</f>
        <v>2717.82</v>
      </c>
      <c r="AH40" s="6">
        <f>AH39*'Reference Data'!$B$8</f>
        <v>2789.01</v>
      </c>
      <c r="AI40" s="6">
        <f>AI39*'Reference Data'!$B$8</f>
        <v>2849.49</v>
      </c>
      <c r="AJ40" s="6">
        <f>AJ39*'Reference Data'!$B$8</f>
        <v>2909.34</v>
      </c>
      <c r="AK40" s="6">
        <f>AK39*'Reference Data'!$B$8</f>
        <v>2965.83</v>
      </c>
      <c r="AL40" s="6">
        <f>AL39*'Reference Data'!$B$8</f>
        <v>3023.37</v>
      </c>
      <c r="AM40" s="6">
        <f>AM39*'Reference Data'!$B$8</f>
        <v>3082.8</v>
      </c>
      <c r="AN40" s="6">
        <f>AN39*'Reference Data'!$B$8</f>
        <v>3128.37</v>
      </c>
    </row>
    <row r="41" spans="2:40">
      <c r="B41" t="s">
        <v>31</v>
      </c>
      <c r="C41" s="5">
        <f>C40/(5*60)</f>
        <v>0</v>
      </c>
      <c r="D41" s="5">
        <f t="shared" ref="D41" si="2">D40/(5*60)</f>
        <v>0</v>
      </c>
      <c r="E41" s="5">
        <f>E40/(5*60)</f>
        <v>1.8920999999999999</v>
      </c>
      <c r="F41" s="5">
        <f t="shared" ref="F41:AN41" si="3">F40/(5*60)</f>
        <v>2.2665999999999999</v>
      </c>
      <c r="G41" s="5">
        <f t="shared" si="3"/>
        <v>2.7250999999999999</v>
      </c>
      <c r="H41" s="5">
        <f t="shared" si="3"/>
        <v>3.1233999999999997</v>
      </c>
      <c r="I41" s="5">
        <f t="shared" si="3"/>
        <v>3.5931000000000002</v>
      </c>
      <c r="J41" s="5">
        <f t="shared" si="3"/>
        <v>4.0550999999999995</v>
      </c>
      <c r="K41" s="5">
        <f t="shared" si="3"/>
        <v>4.4478000000000009</v>
      </c>
      <c r="L41" s="5">
        <f t="shared" si="3"/>
        <v>4.8363000000000005</v>
      </c>
      <c r="M41" s="5">
        <f t="shared" si="3"/>
        <v>5.2023999999999999</v>
      </c>
      <c r="N41" s="5">
        <f t="shared" si="3"/>
        <v>5.5747999999999998</v>
      </c>
      <c r="O41" s="5">
        <f t="shared" si="3"/>
        <v>5.9619000000000009</v>
      </c>
      <c r="P41" s="5">
        <f t="shared" si="3"/>
        <v>6.258</v>
      </c>
      <c r="Q41" s="5">
        <f t="shared" si="3"/>
        <v>5.9696000000000007</v>
      </c>
      <c r="R41" s="5">
        <f t="shared" si="3"/>
        <v>6.1726000000000001</v>
      </c>
      <c r="S41" s="5">
        <f t="shared" si="3"/>
        <v>6.4218000000000002</v>
      </c>
      <c r="T41" s="5">
        <f t="shared" si="3"/>
        <v>6.6387999999999998</v>
      </c>
      <c r="U41" s="5">
        <f t="shared" si="3"/>
        <v>6.8943000000000003</v>
      </c>
      <c r="V41" s="5">
        <f t="shared" si="3"/>
        <v>7.1455999999999991</v>
      </c>
      <c r="W41" s="5">
        <f t="shared" si="3"/>
        <v>7.3583999999999996</v>
      </c>
      <c r="X41" s="5">
        <f t="shared" si="3"/>
        <v>7.5690999999999997</v>
      </c>
      <c r="Y41" s="5">
        <f t="shared" si="3"/>
        <v>7.7686000000000002</v>
      </c>
      <c r="Z41" s="5">
        <f t="shared" si="3"/>
        <v>7.9709000000000003</v>
      </c>
      <c r="AA41" s="5">
        <f t="shared" si="3"/>
        <v>8.1815999999999995</v>
      </c>
      <c r="AB41" s="5">
        <f t="shared" si="3"/>
        <v>8.3426000000000009</v>
      </c>
      <c r="AC41" s="5">
        <f t="shared" si="3"/>
        <v>8.1851000000000003</v>
      </c>
      <c r="AD41" s="5">
        <f t="shared" si="3"/>
        <v>8.377600000000001</v>
      </c>
      <c r="AE41" s="5">
        <f t="shared" si="3"/>
        <v>8.6135000000000002</v>
      </c>
      <c r="AF41" s="5">
        <f t="shared" si="3"/>
        <v>8.8186</v>
      </c>
      <c r="AG41" s="5">
        <f t="shared" si="3"/>
        <v>9.0594000000000001</v>
      </c>
      <c r="AH41" s="5">
        <f t="shared" si="3"/>
        <v>9.2967000000000013</v>
      </c>
      <c r="AI41" s="5">
        <f t="shared" si="3"/>
        <v>9.4982999999999986</v>
      </c>
      <c r="AJ41" s="5">
        <f t="shared" si="3"/>
        <v>9.6978000000000009</v>
      </c>
      <c r="AK41" s="5">
        <f t="shared" si="3"/>
        <v>9.886099999999999</v>
      </c>
      <c r="AL41" s="5">
        <f t="shared" si="3"/>
        <v>10.0779</v>
      </c>
      <c r="AM41" s="5">
        <f t="shared" si="3"/>
        <v>10.276</v>
      </c>
      <c r="AN41" s="5">
        <f t="shared" si="3"/>
        <v>10.427899999999999</v>
      </c>
    </row>
    <row r="42" spans="2:40">
      <c r="B42" t="s">
        <v>32</v>
      </c>
      <c r="C42" s="5">
        <f t="shared" ref="C42:D42" si="4">C38/(30*24*60*60)</f>
        <v>0</v>
      </c>
      <c r="D42" s="5">
        <f t="shared" si="4"/>
        <v>0</v>
      </c>
      <c r="E42" s="5">
        <f>E38/(30*24*60*60)</f>
        <v>7.2997685185185179E-2</v>
      </c>
      <c r="F42" s="5">
        <f t="shared" ref="F42:AN42" si="5">F38/(30*24*60*60)</f>
        <v>8.7445987654320989E-2</v>
      </c>
      <c r="G42" s="5">
        <f t="shared" si="5"/>
        <v>0.10513503086419754</v>
      </c>
      <c r="H42" s="5">
        <f t="shared" si="5"/>
        <v>0.12050154320987655</v>
      </c>
      <c r="I42" s="5">
        <f t="shared" si="5"/>
        <v>0.1386226851851852</v>
      </c>
      <c r="J42" s="5">
        <f t="shared" si="5"/>
        <v>0.15644675925925927</v>
      </c>
      <c r="K42" s="5">
        <f t="shared" si="5"/>
        <v>0.17159722222222223</v>
      </c>
      <c r="L42" s="5">
        <f t="shared" si="5"/>
        <v>0.18658564814814815</v>
      </c>
      <c r="M42" s="5">
        <f t="shared" si="5"/>
        <v>0.20070987654320988</v>
      </c>
      <c r="N42" s="5">
        <f t="shared" si="5"/>
        <v>0.21507716049382716</v>
      </c>
      <c r="O42" s="5">
        <f t="shared" si="5"/>
        <v>0.23001157407407408</v>
      </c>
      <c r="P42" s="5">
        <f t="shared" si="5"/>
        <v>0.2414351851851852</v>
      </c>
      <c r="Q42" s="5">
        <f t="shared" si="5"/>
        <v>0.23030864197530865</v>
      </c>
      <c r="R42" s="5">
        <f t="shared" si="5"/>
        <v>0.23814043209876543</v>
      </c>
      <c r="S42" s="5">
        <f t="shared" si="5"/>
        <v>0.24775462962962963</v>
      </c>
      <c r="T42" s="5">
        <f t="shared" si="5"/>
        <v>0.25612654320987654</v>
      </c>
      <c r="U42" s="5">
        <f t="shared" si="5"/>
        <v>0.26598379629629632</v>
      </c>
      <c r="V42" s="5">
        <f t="shared" si="5"/>
        <v>0.27567901234567899</v>
      </c>
      <c r="W42" s="5">
        <f t="shared" si="5"/>
        <v>0.28388888888888891</v>
      </c>
      <c r="X42" s="5">
        <f t="shared" si="5"/>
        <v>0.29201774691358023</v>
      </c>
      <c r="Y42" s="5">
        <f t="shared" si="5"/>
        <v>0.29971450617283951</v>
      </c>
      <c r="Z42" s="5">
        <f t="shared" si="5"/>
        <v>0.3075192901234568</v>
      </c>
      <c r="AA42" s="5">
        <f t="shared" si="5"/>
        <v>0.31564814814814812</v>
      </c>
      <c r="AB42" s="5">
        <f t="shared" si="5"/>
        <v>0.32185956790123454</v>
      </c>
      <c r="AC42" s="5">
        <f t="shared" si="5"/>
        <v>0.3157831790123457</v>
      </c>
      <c r="AD42" s="5">
        <f t="shared" si="5"/>
        <v>0.32320987654320987</v>
      </c>
      <c r="AE42" s="5">
        <f t="shared" si="5"/>
        <v>0.33231095679012346</v>
      </c>
      <c r="AF42" s="5">
        <f t="shared" si="5"/>
        <v>0.34022376543209876</v>
      </c>
      <c r="AG42" s="5">
        <f t="shared" si="5"/>
        <v>0.3495138888888889</v>
      </c>
      <c r="AH42" s="5">
        <f t="shared" si="5"/>
        <v>0.35866898148148146</v>
      </c>
      <c r="AI42" s="5">
        <f t="shared" si="5"/>
        <v>0.36644675925925924</v>
      </c>
      <c r="AJ42" s="5">
        <f t="shared" si="5"/>
        <v>0.37414351851851851</v>
      </c>
      <c r="AK42" s="5">
        <f t="shared" si="5"/>
        <v>0.38140817901234569</v>
      </c>
      <c r="AL42" s="5">
        <f t="shared" si="5"/>
        <v>0.38880787037037035</v>
      </c>
      <c r="AM42" s="5">
        <f t="shared" si="5"/>
        <v>0.39645061728395059</v>
      </c>
      <c r="AN42" s="5">
        <f t="shared" si="5"/>
        <v>0.40231095679012346</v>
      </c>
    </row>
    <row r="44" spans="2:40">
      <c r="B44" t="s">
        <v>18</v>
      </c>
      <c r="C44" s="6">
        <f>ROUNDUP(C30*'Reference Data'!$B$4,0)</f>
        <v>0</v>
      </c>
      <c r="D44" s="6">
        <f>ROUNDUP(D30*'Reference Data'!$B$4,0)</f>
        <v>0</v>
      </c>
      <c r="E44" s="6">
        <f>ROUNDUP(E30*'Reference Data'!$B$4,0)</f>
        <v>81090</v>
      </c>
      <c r="F44" s="6">
        <f>ROUNDUP(F30*'Reference Data'!$B$4,0)</f>
        <v>97140</v>
      </c>
      <c r="G44" s="6">
        <f>ROUNDUP(G30*'Reference Data'!$B$4,0)</f>
        <v>116790</v>
      </c>
      <c r="H44" s="6">
        <f>ROUNDUP(H30*'Reference Data'!$B$4,0)</f>
        <v>133860</v>
      </c>
      <c r="I44" s="6">
        <f>ROUNDUP(I30*'Reference Data'!$B$4,0)</f>
        <v>153990</v>
      </c>
      <c r="J44" s="6">
        <f>ROUNDUP(J30*'Reference Data'!$B$4,0)</f>
        <v>173790</v>
      </c>
      <c r="K44" s="6">
        <f>ROUNDUP(K30*'Reference Data'!$B$4,0)</f>
        <v>190620</v>
      </c>
      <c r="L44" s="6">
        <f>ROUNDUP(L30*'Reference Data'!$B$4,0)</f>
        <v>207270</v>
      </c>
      <c r="M44" s="6">
        <f>ROUNDUP(M30*'Reference Data'!$B$4,0)</f>
        <v>222960</v>
      </c>
      <c r="N44" s="6">
        <f>ROUNDUP(N30*'Reference Data'!$B$4,0)</f>
        <v>238920</v>
      </c>
      <c r="O44" s="6">
        <f>ROUNDUP(O30*'Reference Data'!$B$4,0)</f>
        <v>255510</v>
      </c>
      <c r="P44" s="6">
        <f>ROUNDUP(P30*'Reference Data'!$B$4,0)</f>
        <v>268200</v>
      </c>
      <c r="Q44" s="6">
        <f>ROUNDUP(Q30*'Reference Data'!$B$4,0)</f>
        <v>255840</v>
      </c>
      <c r="R44" s="6">
        <f>ROUNDUP(R30*'Reference Data'!$B$4,0)</f>
        <v>264540</v>
      </c>
      <c r="S44" s="6">
        <f>ROUNDUP(S30*'Reference Data'!$B$4,0)</f>
        <v>275220</v>
      </c>
      <c r="T44" s="6">
        <f>ROUNDUP(T30*'Reference Data'!$B$4,0)</f>
        <v>284520</v>
      </c>
      <c r="U44" s="6">
        <f>ROUNDUP(U30*'Reference Data'!$B$4,0)</f>
        <v>295470</v>
      </c>
      <c r="V44" s="6">
        <f>ROUNDUP(V30*'Reference Data'!$B$4,0)</f>
        <v>306240</v>
      </c>
      <c r="W44" s="6">
        <f>ROUNDUP(W30*'Reference Data'!$B$4,0)</f>
        <v>315360</v>
      </c>
      <c r="X44" s="6">
        <f>ROUNDUP(X30*'Reference Data'!$B$4,0)</f>
        <v>324390</v>
      </c>
      <c r="Y44" s="6">
        <f>ROUNDUP(Y30*'Reference Data'!$B$4,0)</f>
        <v>332940</v>
      </c>
      <c r="Z44" s="6">
        <f>ROUNDUP(Z30*'Reference Data'!$B$4,0)</f>
        <v>341610</v>
      </c>
      <c r="AA44" s="6">
        <f>ROUNDUP(AA30*'Reference Data'!$B$4,0)</f>
        <v>350640</v>
      </c>
      <c r="AB44" s="6">
        <f>ROUNDUP(AB30*'Reference Data'!$B$4,0)</f>
        <v>357540</v>
      </c>
      <c r="AC44" s="6">
        <f>ROUNDUP(AC30*'Reference Data'!$B$4,0)</f>
        <v>350790</v>
      </c>
      <c r="AD44" s="6">
        <f>ROUNDUP(AD30*'Reference Data'!$B$4,0)</f>
        <v>359040</v>
      </c>
      <c r="AE44" s="6">
        <f>ROUNDUP(AE30*'Reference Data'!$B$4,0)</f>
        <v>369150</v>
      </c>
      <c r="AF44" s="6">
        <f>ROUNDUP(AF30*'Reference Data'!$B$4,0)</f>
        <v>377940</v>
      </c>
      <c r="AG44" s="6">
        <f>ROUNDUP(AG30*'Reference Data'!$B$4,0)</f>
        <v>388260</v>
      </c>
      <c r="AH44" s="6">
        <f>ROUNDUP(AH30*'Reference Data'!$B$4,0)</f>
        <v>398430</v>
      </c>
      <c r="AI44" s="6">
        <f>ROUNDUP(AI30*'Reference Data'!$B$4,0)</f>
        <v>407070</v>
      </c>
      <c r="AJ44" s="6">
        <f>ROUNDUP(AJ30*'Reference Data'!$B$4,0)</f>
        <v>415620</v>
      </c>
      <c r="AK44" s="6">
        <f>ROUNDUP(AK30*'Reference Data'!$B$4,0)</f>
        <v>423690</v>
      </c>
      <c r="AL44" s="6">
        <f>ROUNDUP(AL30*'Reference Data'!$B$4,0)</f>
        <v>431910</v>
      </c>
      <c r="AM44" s="6">
        <f>ROUNDUP(AM30*'Reference Data'!$B$4,0)</f>
        <v>440400</v>
      </c>
      <c r="AN44" s="6">
        <f>ROUNDUP(AN30*'Reference Data'!$B$4,0)</f>
        <v>446910</v>
      </c>
    </row>
    <row r="45" spans="2:40">
      <c r="B45" t="s">
        <v>34</v>
      </c>
      <c r="C45" s="6">
        <f>C44*'Reference Data'!$B$7</f>
        <v>0</v>
      </c>
      <c r="D45" s="6">
        <f>D44*'Reference Data'!$B$7</f>
        <v>0</v>
      </c>
      <c r="E45" s="6">
        <f>E44*'Reference Data'!$B$7</f>
        <v>4865.3999999999996</v>
      </c>
      <c r="F45" s="6">
        <f>F44*'Reference Data'!$B$7</f>
        <v>5828.4</v>
      </c>
      <c r="G45" s="6">
        <f>G44*'Reference Data'!$B$7</f>
        <v>7007.4</v>
      </c>
      <c r="H45" s="6">
        <f>H44*'Reference Data'!$B$7</f>
        <v>8031.5999999999995</v>
      </c>
      <c r="I45" s="6">
        <f>I44*'Reference Data'!$B$7</f>
        <v>9239.4</v>
      </c>
      <c r="J45" s="6">
        <f>J44*'Reference Data'!$B$7</f>
        <v>10427.4</v>
      </c>
      <c r="K45" s="6">
        <f>K44*'Reference Data'!$B$7</f>
        <v>11437.199999999999</v>
      </c>
      <c r="L45" s="6">
        <f>L44*'Reference Data'!$B$7</f>
        <v>12436.199999999999</v>
      </c>
      <c r="M45" s="6">
        <f>M44*'Reference Data'!$B$7</f>
        <v>13377.6</v>
      </c>
      <c r="N45" s="6">
        <f>N44*'Reference Data'!$B$7</f>
        <v>14335.199999999999</v>
      </c>
      <c r="O45" s="6">
        <f>O44*'Reference Data'!$B$7</f>
        <v>15330.599999999999</v>
      </c>
      <c r="P45" s="6">
        <f>P44*'Reference Data'!$B$7</f>
        <v>16092</v>
      </c>
      <c r="Q45" s="6">
        <f>Q44*'Reference Data'!$B$7</f>
        <v>15350.4</v>
      </c>
      <c r="R45" s="6">
        <f>R44*'Reference Data'!$B$7</f>
        <v>15872.4</v>
      </c>
      <c r="S45" s="6">
        <f>S44*'Reference Data'!$B$7</f>
        <v>16513.2</v>
      </c>
      <c r="T45" s="6">
        <f>T44*'Reference Data'!$B$7</f>
        <v>17071.2</v>
      </c>
      <c r="U45" s="6">
        <f>U44*'Reference Data'!$B$7</f>
        <v>17728.2</v>
      </c>
      <c r="V45" s="6">
        <f>V44*'Reference Data'!$B$7</f>
        <v>18374.399999999998</v>
      </c>
      <c r="W45" s="6">
        <f>W44*'Reference Data'!$B$7</f>
        <v>18921.599999999999</v>
      </c>
      <c r="X45" s="6">
        <f>X44*'Reference Data'!$B$7</f>
        <v>19463.399999999998</v>
      </c>
      <c r="Y45" s="6">
        <f>Y44*'Reference Data'!$B$7</f>
        <v>19976.399999999998</v>
      </c>
      <c r="Z45" s="6">
        <f>Z44*'Reference Data'!$B$7</f>
        <v>20496.599999999999</v>
      </c>
      <c r="AA45" s="6">
        <f>AA44*'Reference Data'!$B$7</f>
        <v>21038.399999999998</v>
      </c>
      <c r="AB45" s="6">
        <f>AB44*'Reference Data'!$B$7</f>
        <v>21452.399999999998</v>
      </c>
      <c r="AC45" s="6">
        <f>AC44*'Reference Data'!$B$7</f>
        <v>21047.399999999998</v>
      </c>
      <c r="AD45" s="6">
        <f>AD44*'Reference Data'!$B$7</f>
        <v>21542.399999999998</v>
      </c>
      <c r="AE45" s="6">
        <f>AE44*'Reference Data'!$B$7</f>
        <v>22149</v>
      </c>
      <c r="AF45" s="6">
        <f>AF44*'Reference Data'!$B$7</f>
        <v>22676.399999999998</v>
      </c>
      <c r="AG45" s="6">
        <f>AG44*'Reference Data'!$B$7</f>
        <v>23295.599999999999</v>
      </c>
      <c r="AH45" s="6">
        <f>AH44*'Reference Data'!$B$7</f>
        <v>23905.8</v>
      </c>
      <c r="AI45" s="6">
        <f>AI44*'Reference Data'!$B$7</f>
        <v>24424.2</v>
      </c>
      <c r="AJ45" s="6">
        <f>AJ44*'Reference Data'!$B$7</f>
        <v>24937.200000000001</v>
      </c>
      <c r="AK45" s="6">
        <f>AK44*'Reference Data'!$B$7</f>
        <v>25421.399999999998</v>
      </c>
      <c r="AL45" s="6">
        <f>AL44*'Reference Data'!$B$7</f>
        <v>25914.6</v>
      </c>
      <c r="AM45" s="6">
        <f>AM44*'Reference Data'!$B$7</f>
        <v>26424</v>
      </c>
      <c r="AN45" s="6">
        <f>AN44*'Reference Data'!$B$7</f>
        <v>26814.6</v>
      </c>
    </row>
    <row r="46" spans="2:40">
      <c r="B46" t="s">
        <v>35</v>
      </c>
      <c r="C46" s="6">
        <f>C45*'Reference Data'!$B$8</f>
        <v>0</v>
      </c>
      <c r="D46" s="6">
        <f>D45*'Reference Data'!$B$8</f>
        <v>0</v>
      </c>
      <c r="E46" s="6">
        <f>E45*'Reference Data'!$B$8</f>
        <v>243.26999999999998</v>
      </c>
      <c r="F46" s="6">
        <f>F45*'Reference Data'!$B$8</f>
        <v>291.42</v>
      </c>
      <c r="G46" s="6">
        <f>G45*'Reference Data'!$B$8</f>
        <v>350.37</v>
      </c>
      <c r="H46" s="6">
        <f>H45*'Reference Data'!$B$8</f>
        <v>401.58</v>
      </c>
      <c r="I46" s="6">
        <f>I45*'Reference Data'!$B$8</f>
        <v>461.97</v>
      </c>
      <c r="J46" s="6">
        <f>J45*'Reference Data'!$B$8</f>
        <v>521.37</v>
      </c>
      <c r="K46" s="6">
        <f>K45*'Reference Data'!$B$8</f>
        <v>571.86</v>
      </c>
      <c r="L46" s="6">
        <f>L45*'Reference Data'!$B$8</f>
        <v>621.80999999999995</v>
      </c>
      <c r="M46" s="6">
        <f>M45*'Reference Data'!$B$8</f>
        <v>668.88000000000011</v>
      </c>
      <c r="N46" s="6">
        <f>N45*'Reference Data'!$B$8</f>
        <v>716.76</v>
      </c>
      <c r="O46" s="6">
        <f>O45*'Reference Data'!$B$8</f>
        <v>766.53</v>
      </c>
      <c r="P46" s="6">
        <f>P45*'Reference Data'!$B$8</f>
        <v>804.6</v>
      </c>
      <c r="Q46" s="6">
        <f>Q45*'Reference Data'!$B$8</f>
        <v>767.52</v>
      </c>
      <c r="R46" s="6">
        <f>R45*'Reference Data'!$B$8</f>
        <v>793.62</v>
      </c>
      <c r="S46" s="6">
        <f>S45*'Reference Data'!$B$8</f>
        <v>825.66000000000008</v>
      </c>
      <c r="T46" s="6">
        <f>T45*'Reference Data'!$B$8</f>
        <v>853.56000000000006</v>
      </c>
      <c r="U46" s="6">
        <f>U45*'Reference Data'!$B$8</f>
        <v>886.41000000000008</v>
      </c>
      <c r="V46" s="6">
        <f>V45*'Reference Data'!$B$8</f>
        <v>918.71999999999991</v>
      </c>
      <c r="W46" s="6">
        <f>W45*'Reference Data'!$B$8</f>
        <v>946.07999999999993</v>
      </c>
      <c r="X46" s="6">
        <f>X45*'Reference Data'!$B$8</f>
        <v>973.17</v>
      </c>
      <c r="Y46" s="6">
        <f>Y45*'Reference Data'!$B$8</f>
        <v>998.81999999999994</v>
      </c>
      <c r="Z46" s="6">
        <f>Z45*'Reference Data'!$B$8</f>
        <v>1024.83</v>
      </c>
      <c r="AA46" s="6">
        <f>AA45*'Reference Data'!$B$8</f>
        <v>1051.9199999999998</v>
      </c>
      <c r="AB46" s="6">
        <f>AB45*'Reference Data'!$B$8</f>
        <v>1072.6199999999999</v>
      </c>
      <c r="AC46" s="6">
        <f>AC45*'Reference Data'!$B$8</f>
        <v>1052.3699999999999</v>
      </c>
      <c r="AD46" s="6">
        <f>AD45*'Reference Data'!$B$8</f>
        <v>1077.1199999999999</v>
      </c>
      <c r="AE46" s="6">
        <f>AE45*'Reference Data'!$B$8</f>
        <v>1107.45</v>
      </c>
      <c r="AF46" s="6">
        <f>AF45*'Reference Data'!$B$8</f>
        <v>1133.82</v>
      </c>
      <c r="AG46" s="6">
        <f>AG45*'Reference Data'!$B$8</f>
        <v>1164.78</v>
      </c>
      <c r="AH46" s="6">
        <f>AH45*'Reference Data'!$B$8</f>
        <v>1195.29</v>
      </c>
      <c r="AI46" s="6">
        <f>AI45*'Reference Data'!$B$8</f>
        <v>1221.21</v>
      </c>
      <c r="AJ46" s="6">
        <f>AJ45*'Reference Data'!$B$8</f>
        <v>1246.8600000000001</v>
      </c>
      <c r="AK46" s="6">
        <f>AK45*'Reference Data'!$B$8</f>
        <v>1271.07</v>
      </c>
      <c r="AL46" s="6">
        <f>AL45*'Reference Data'!$B$8</f>
        <v>1295.73</v>
      </c>
      <c r="AM46" s="6">
        <f>AM45*'Reference Data'!$B$8</f>
        <v>1321.2</v>
      </c>
      <c r="AN46" s="6">
        <f>AN45*'Reference Data'!$B$8</f>
        <v>1340.73</v>
      </c>
    </row>
    <row r="47" spans="2:40">
      <c r="B47" t="s">
        <v>36</v>
      </c>
      <c r="C47" s="5">
        <f t="shared" ref="C47:D47" si="6">C46/(60*5)</f>
        <v>0</v>
      </c>
      <c r="D47" s="5">
        <f t="shared" si="6"/>
        <v>0</v>
      </c>
      <c r="E47" s="5">
        <f>E46/(60*5)</f>
        <v>0.81089999999999995</v>
      </c>
      <c r="F47" s="5">
        <f t="shared" ref="F47:AN47" si="7">F46/(60*5)</f>
        <v>0.97140000000000004</v>
      </c>
      <c r="G47" s="5">
        <f t="shared" si="7"/>
        <v>1.1678999999999999</v>
      </c>
      <c r="H47" s="5">
        <f t="shared" si="7"/>
        <v>1.3386</v>
      </c>
      <c r="I47" s="5">
        <f t="shared" si="7"/>
        <v>1.5399</v>
      </c>
      <c r="J47" s="5">
        <f t="shared" si="7"/>
        <v>1.7379</v>
      </c>
      <c r="K47" s="5">
        <f t="shared" si="7"/>
        <v>1.9062000000000001</v>
      </c>
      <c r="L47" s="5">
        <f t="shared" si="7"/>
        <v>2.0726999999999998</v>
      </c>
      <c r="M47" s="5">
        <f t="shared" si="7"/>
        <v>2.2296000000000005</v>
      </c>
      <c r="N47" s="5">
        <f t="shared" si="7"/>
        <v>2.3891999999999998</v>
      </c>
      <c r="O47" s="5">
        <f t="shared" si="7"/>
        <v>2.5550999999999999</v>
      </c>
      <c r="P47" s="5">
        <f t="shared" si="7"/>
        <v>2.6819999999999999</v>
      </c>
      <c r="Q47" s="5">
        <f t="shared" si="7"/>
        <v>2.5583999999999998</v>
      </c>
      <c r="R47" s="5">
        <f t="shared" si="7"/>
        <v>2.6454</v>
      </c>
      <c r="S47" s="5">
        <f t="shared" si="7"/>
        <v>2.7522000000000002</v>
      </c>
      <c r="T47" s="5">
        <f t="shared" si="7"/>
        <v>2.8452000000000002</v>
      </c>
      <c r="U47" s="5">
        <f t="shared" si="7"/>
        <v>2.9547000000000003</v>
      </c>
      <c r="V47" s="5">
        <f t="shared" si="7"/>
        <v>3.0623999999999998</v>
      </c>
      <c r="W47" s="5">
        <f t="shared" si="7"/>
        <v>3.1536</v>
      </c>
      <c r="X47" s="5">
        <f t="shared" si="7"/>
        <v>3.2439</v>
      </c>
      <c r="Y47" s="5">
        <f t="shared" si="7"/>
        <v>3.3293999999999997</v>
      </c>
      <c r="Z47" s="5">
        <f t="shared" si="7"/>
        <v>3.4160999999999997</v>
      </c>
      <c r="AA47" s="5">
        <f t="shared" si="7"/>
        <v>3.5063999999999993</v>
      </c>
      <c r="AB47" s="5">
        <f t="shared" si="7"/>
        <v>3.5753999999999997</v>
      </c>
      <c r="AC47" s="5">
        <f t="shared" si="7"/>
        <v>3.5078999999999998</v>
      </c>
      <c r="AD47" s="5">
        <f t="shared" si="7"/>
        <v>3.5903999999999998</v>
      </c>
      <c r="AE47" s="5">
        <f t="shared" si="7"/>
        <v>3.6915</v>
      </c>
      <c r="AF47" s="5">
        <f t="shared" si="7"/>
        <v>3.7793999999999999</v>
      </c>
      <c r="AG47" s="5">
        <f t="shared" si="7"/>
        <v>3.8826000000000001</v>
      </c>
      <c r="AH47" s="5">
        <f t="shared" si="7"/>
        <v>3.9842999999999997</v>
      </c>
      <c r="AI47" s="5">
        <f t="shared" si="7"/>
        <v>4.0707000000000004</v>
      </c>
      <c r="AJ47" s="5">
        <f t="shared" si="7"/>
        <v>4.1562000000000001</v>
      </c>
      <c r="AK47" s="5">
        <f t="shared" si="7"/>
        <v>4.2368999999999994</v>
      </c>
      <c r="AL47" s="5">
        <f t="shared" si="7"/>
        <v>4.3190999999999997</v>
      </c>
      <c r="AM47" s="5">
        <f t="shared" si="7"/>
        <v>4.4039999999999999</v>
      </c>
      <c r="AN47" s="5">
        <f t="shared" si="7"/>
        <v>4.4691000000000001</v>
      </c>
    </row>
    <row r="48" spans="2:40">
      <c r="B48" t="s">
        <v>37</v>
      </c>
      <c r="C48" s="19">
        <f t="shared" ref="C48:D48" si="8">C44/(30*24*60*60)</f>
        <v>0</v>
      </c>
      <c r="D48" s="19">
        <f t="shared" si="8"/>
        <v>0</v>
      </c>
      <c r="E48" s="5">
        <f>E44/(30*24*60*60)</f>
        <v>3.1284722222222221E-2</v>
      </c>
      <c r="F48" s="5">
        <f t="shared" ref="F48:AN48" si="9">F44/(30*24*60*60)</f>
        <v>3.7476851851851851E-2</v>
      </c>
      <c r="G48" s="5">
        <f t="shared" si="9"/>
        <v>4.5057870370370373E-2</v>
      </c>
      <c r="H48" s="5">
        <f t="shared" si="9"/>
        <v>5.1643518518518519E-2</v>
      </c>
      <c r="I48" s="5">
        <f t="shared" si="9"/>
        <v>5.9409722222222225E-2</v>
      </c>
      <c r="J48" s="5">
        <f t="shared" si="9"/>
        <v>6.7048611111111114E-2</v>
      </c>
      <c r="K48" s="5">
        <f t="shared" si="9"/>
        <v>7.3541666666666672E-2</v>
      </c>
      <c r="L48" s="5">
        <f t="shared" si="9"/>
        <v>7.9965277777777774E-2</v>
      </c>
      <c r="M48" s="5">
        <f t="shared" si="9"/>
        <v>8.6018518518518522E-2</v>
      </c>
      <c r="N48" s="5">
        <f t="shared" si="9"/>
        <v>9.2175925925925925E-2</v>
      </c>
      <c r="O48" s="5">
        <f t="shared" si="9"/>
        <v>9.8576388888888894E-2</v>
      </c>
      <c r="P48" s="5">
        <f t="shared" si="9"/>
        <v>0.10347222222222222</v>
      </c>
      <c r="Q48" s="5">
        <f t="shared" si="9"/>
        <v>9.870370370370371E-2</v>
      </c>
      <c r="R48" s="5">
        <f t="shared" si="9"/>
        <v>0.10206018518518518</v>
      </c>
      <c r="S48" s="5">
        <f t="shared" si="9"/>
        <v>0.10618055555555556</v>
      </c>
      <c r="T48" s="5">
        <f t="shared" si="9"/>
        <v>0.10976851851851852</v>
      </c>
      <c r="U48" s="5">
        <f t="shared" si="9"/>
        <v>0.11399305555555556</v>
      </c>
      <c r="V48" s="5">
        <f t="shared" si="9"/>
        <v>0.11814814814814815</v>
      </c>
      <c r="W48" s="5">
        <f t="shared" si="9"/>
        <v>0.12166666666666667</v>
      </c>
      <c r="X48" s="5">
        <f t="shared" si="9"/>
        <v>0.12515046296296295</v>
      </c>
      <c r="Y48" s="5">
        <f t="shared" si="9"/>
        <v>0.12844907407407408</v>
      </c>
      <c r="Z48" s="5">
        <f t="shared" si="9"/>
        <v>0.13179398148148147</v>
      </c>
      <c r="AA48" s="5">
        <f t="shared" si="9"/>
        <v>0.13527777777777777</v>
      </c>
      <c r="AB48" s="5">
        <f t="shared" si="9"/>
        <v>0.13793981481481482</v>
      </c>
      <c r="AC48" s="5">
        <f t="shared" si="9"/>
        <v>0.13533564814814814</v>
      </c>
      <c r="AD48" s="5">
        <f t="shared" si="9"/>
        <v>0.13851851851851851</v>
      </c>
      <c r="AE48" s="5">
        <f t="shared" si="9"/>
        <v>0.14241898148148149</v>
      </c>
      <c r="AF48" s="5">
        <f t="shared" si="9"/>
        <v>0.14581018518518518</v>
      </c>
      <c r="AG48" s="5">
        <f t="shared" si="9"/>
        <v>0.14979166666666666</v>
      </c>
      <c r="AH48" s="5">
        <f t="shared" si="9"/>
        <v>0.15371527777777777</v>
      </c>
      <c r="AI48" s="5">
        <f t="shared" si="9"/>
        <v>0.15704861111111112</v>
      </c>
      <c r="AJ48" s="5">
        <f t="shared" si="9"/>
        <v>0.16034722222222222</v>
      </c>
      <c r="AK48" s="5">
        <f t="shared" si="9"/>
        <v>0.16346064814814815</v>
      </c>
      <c r="AL48" s="5">
        <f t="shared" si="9"/>
        <v>0.16663194444444446</v>
      </c>
      <c r="AM48" s="5">
        <f t="shared" si="9"/>
        <v>0.1699074074074074</v>
      </c>
      <c r="AN48" s="5">
        <f t="shared" si="9"/>
        <v>0.17241898148148149</v>
      </c>
    </row>
    <row r="50" spans="2:40">
      <c r="B50" t="s">
        <v>17</v>
      </c>
      <c r="C50" s="6">
        <f>ROUNDUP(C30*'Reference Data'!$B$5,0)</f>
        <v>0</v>
      </c>
      <c r="D50" s="6">
        <f>ROUNDUP(D30*'Reference Data'!$B$5,0)</f>
        <v>0</v>
      </c>
      <c r="E50" s="6">
        <f>ROUNDUP(E30*'Reference Data'!$B$5,0)</f>
        <v>58552386</v>
      </c>
      <c r="F50" s="6">
        <f>ROUNDUP(F30*'Reference Data'!$B$5,0)</f>
        <v>70141556</v>
      </c>
      <c r="G50" s="6">
        <f>ROUNDUP(G30*'Reference Data'!$B$5,0)</f>
        <v>84330166</v>
      </c>
      <c r="H50" s="6">
        <f>ROUNDUP(H30*'Reference Data'!$B$5,0)</f>
        <v>96655844</v>
      </c>
      <c r="I50" s="6">
        <f>ROUNDUP(I30*'Reference Data'!$B$5,0)</f>
        <v>111191046</v>
      </c>
      <c r="J50" s="6">
        <f>ROUNDUP(J30*'Reference Data'!$B$5,0)</f>
        <v>125487966</v>
      </c>
      <c r="K50" s="6">
        <f>ROUNDUP(K30*'Reference Data'!$B$5,0)</f>
        <v>137640348</v>
      </c>
      <c r="L50" s="6">
        <f>ROUNDUP(L30*'Reference Data'!$B$5,0)</f>
        <v>149662758</v>
      </c>
      <c r="M50" s="6">
        <f>ROUNDUP(M30*'Reference Data'!$B$5,0)</f>
        <v>160991984</v>
      </c>
      <c r="N50" s="6">
        <f>ROUNDUP(N30*'Reference Data'!$B$5,0)</f>
        <v>172516168</v>
      </c>
      <c r="O50" s="6">
        <f>ROUNDUP(O30*'Reference Data'!$B$5,0)</f>
        <v>184495254</v>
      </c>
      <c r="P50" s="6">
        <f>ROUNDUP(P30*'Reference Data'!$B$5,0)</f>
        <v>193658280</v>
      </c>
      <c r="Q50" s="6">
        <f>ROUNDUP(Q30*'Reference Data'!$B$5,0)</f>
        <v>184733536</v>
      </c>
      <c r="R50" s="6">
        <f>ROUNDUP(R30*'Reference Data'!$B$5,0)</f>
        <v>191015516</v>
      </c>
      <c r="S50" s="6">
        <f>ROUNDUP(S30*'Reference Data'!$B$5,0)</f>
        <v>198727188</v>
      </c>
      <c r="T50" s="6">
        <f>ROUNDUP(T30*'Reference Data'!$B$5,0)</f>
        <v>205442408</v>
      </c>
      <c r="U50" s="6">
        <f>ROUNDUP(U30*'Reference Data'!$B$5,0)</f>
        <v>213349038</v>
      </c>
      <c r="V50" s="6">
        <f>ROUNDUP(V30*'Reference Data'!$B$5,0)</f>
        <v>221125696</v>
      </c>
      <c r="W50" s="6">
        <f>ROUNDUP(W30*'Reference Data'!$B$5,0)</f>
        <v>227710944</v>
      </c>
      <c r="X50" s="6">
        <f>ROUNDUP(X30*'Reference Data'!$B$5,0)</f>
        <v>234231206</v>
      </c>
      <c r="Y50" s="6">
        <f>ROUNDUP(Y30*'Reference Data'!$B$5,0)</f>
        <v>240404876</v>
      </c>
      <c r="Z50" s="6">
        <f>ROUNDUP(Z30*'Reference Data'!$B$5,0)</f>
        <v>246665194</v>
      </c>
      <c r="AA50" s="6">
        <f>ROUNDUP(AA30*'Reference Data'!$B$5,0)</f>
        <v>253185456</v>
      </c>
      <c r="AB50" s="6">
        <f>ROUNDUP(AB30*'Reference Data'!$B$5,0)</f>
        <v>258167716</v>
      </c>
      <c r="AC50" s="6">
        <f>ROUNDUP(AC30*'Reference Data'!$B$5,0)</f>
        <v>253293766</v>
      </c>
      <c r="AD50" s="6">
        <f>ROUNDUP(AD30*'Reference Data'!$B$5,0)</f>
        <v>259250816</v>
      </c>
      <c r="AE50" s="6">
        <f>ROUNDUP(AE30*'Reference Data'!$B$5,0)</f>
        <v>266550910</v>
      </c>
      <c r="AF50" s="6">
        <f>ROUNDUP(AF30*'Reference Data'!$B$5,0)</f>
        <v>272897876</v>
      </c>
      <c r="AG50" s="6">
        <f>ROUNDUP(AG30*'Reference Data'!$B$5,0)</f>
        <v>280349604</v>
      </c>
      <c r="AH50" s="6">
        <f>ROUNDUP(AH30*'Reference Data'!$B$5,0)</f>
        <v>287693022</v>
      </c>
      <c r="AI50" s="6">
        <f>ROUNDUP(AI30*'Reference Data'!$B$5,0)</f>
        <v>293931678</v>
      </c>
      <c r="AJ50" s="6">
        <f>ROUNDUP(AJ30*'Reference Data'!$B$5,0)</f>
        <v>300105348</v>
      </c>
      <c r="AK50" s="6">
        <f>ROUNDUP(AK30*'Reference Data'!$B$5,0)</f>
        <v>305932426</v>
      </c>
      <c r="AL50" s="6">
        <f>ROUNDUP(AL30*'Reference Data'!$B$5,0)</f>
        <v>311867814</v>
      </c>
      <c r="AM50" s="6">
        <f>ROUNDUP(AM30*'Reference Data'!$B$5,0)</f>
        <v>317998160</v>
      </c>
      <c r="AN50" s="6">
        <f>ROUNDUP(AN30*'Reference Data'!$B$5,0)</f>
        <v>322698814</v>
      </c>
    </row>
    <row r="51" spans="2:40">
      <c r="B51" t="s">
        <v>41</v>
      </c>
      <c r="C51" s="6">
        <f>C50*'Reference Data'!$B$9</f>
        <v>0</v>
      </c>
      <c r="D51" s="6">
        <f>D50*'Reference Data'!$B$9</f>
        <v>0</v>
      </c>
      <c r="E51" s="6">
        <f>E50*'Reference Data'!$B$9</f>
        <v>2342095.44</v>
      </c>
      <c r="F51" s="6">
        <f>F50*'Reference Data'!$B$9</f>
        <v>2805662.24</v>
      </c>
      <c r="G51" s="6">
        <f>G50*'Reference Data'!$B$9</f>
        <v>3373206.64</v>
      </c>
      <c r="H51" s="6">
        <f>H50*'Reference Data'!$B$9</f>
        <v>3866233.7600000002</v>
      </c>
      <c r="I51" s="6">
        <f>I50*'Reference Data'!$B$9</f>
        <v>4447641.84</v>
      </c>
      <c r="J51" s="6">
        <f>J50*'Reference Data'!$B$9</f>
        <v>5019518.6399999997</v>
      </c>
      <c r="K51" s="6">
        <f>K50*'Reference Data'!$B$9</f>
        <v>5505613.9199999999</v>
      </c>
      <c r="L51" s="6">
        <f>L50*'Reference Data'!$B$9</f>
        <v>5986510.3200000003</v>
      </c>
      <c r="M51" s="6">
        <f>M50*'Reference Data'!$B$9</f>
        <v>6439679.3600000003</v>
      </c>
      <c r="N51" s="6">
        <f>N50*'Reference Data'!$B$9</f>
        <v>6900646.7199999997</v>
      </c>
      <c r="O51" s="6">
        <f>O50*'Reference Data'!$B$9</f>
        <v>7379810.1600000001</v>
      </c>
      <c r="P51" s="6">
        <f>P50*'Reference Data'!$B$9</f>
        <v>7746331.2000000002</v>
      </c>
      <c r="Q51" s="6">
        <f>Q50*'Reference Data'!$B$9</f>
        <v>7389341.4400000004</v>
      </c>
      <c r="R51" s="6">
        <f>R50*'Reference Data'!$B$9</f>
        <v>7640620.6400000006</v>
      </c>
      <c r="S51" s="6">
        <f>S50*'Reference Data'!$B$9</f>
        <v>7949087.5200000005</v>
      </c>
      <c r="T51" s="6">
        <f>T50*'Reference Data'!$B$9</f>
        <v>8217696.3200000003</v>
      </c>
      <c r="U51" s="6">
        <f>U50*'Reference Data'!$B$9</f>
        <v>8533961.5199999996</v>
      </c>
      <c r="V51" s="6">
        <f>V50*'Reference Data'!$B$9</f>
        <v>8845027.8399999999</v>
      </c>
      <c r="W51" s="6">
        <f>W50*'Reference Data'!$B$9</f>
        <v>9108437.7599999998</v>
      </c>
      <c r="X51" s="6">
        <f>X50*'Reference Data'!$B$9</f>
        <v>9369248.2400000002</v>
      </c>
      <c r="Y51" s="6">
        <f>Y50*'Reference Data'!$B$9</f>
        <v>9616195.040000001</v>
      </c>
      <c r="Z51" s="6">
        <f>Z50*'Reference Data'!$B$9</f>
        <v>9866607.7599999998</v>
      </c>
      <c r="AA51" s="6">
        <f>AA50*'Reference Data'!$B$9</f>
        <v>10127418.24</v>
      </c>
      <c r="AB51" s="6">
        <f>AB50*'Reference Data'!$B$9</f>
        <v>10326708.640000001</v>
      </c>
      <c r="AC51" s="6">
        <f>AC50*'Reference Data'!$B$9</f>
        <v>10131750.640000001</v>
      </c>
      <c r="AD51" s="6">
        <f>AD50*'Reference Data'!$B$9</f>
        <v>10370032.640000001</v>
      </c>
      <c r="AE51" s="6">
        <f>AE50*'Reference Data'!$B$9</f>
        <v>10662036.4</v>
      </c>
      <c r="AF51" s="6">
        <f>AF50*'Reference Data'!$B$9</f>
        <v>10915915.040000001</v>
      </c>
      <c r="AG51" s="6">
        <f>AG50*'Reference Data'!$B$9</f>
        <v>11213984.16</v>
      </c>
      <c r="AH51" s="6">
        <f>AH50*'Reference Data'!$B$9</f>
        <v>11507720.880000001</v>
      </c>
      <c r="AI51" s="6">
        <f>AI50*'Reference Data'!$B$9</f>
        <v>11757267.120000001</v>
      </c>
      <c r="AJ51" s="6">
        <f>AJ50*'Reference Data'!$B$9</f>
        <v>12004213.92</v>
      </c>
      <c r="AK51" s="6">
        <f>AK50*'Reference Data'!$B$9</f>
        <v>12237297.040000001</v>
      </c>
      <c r="AL51" s="6">
        <f>AL50*'Reference Data'!$B$9</f>
        <v>12474712.560000001</v>
      </c>
      <c r="AM51" s="6">
        <f>AM50*'Reference Data'!$B$9</f>
        <v>12719926.4</v>
      </c>
      <c r="AN51" s="6">
        <f>AN50*'Reference Data'!$B$9</f>
        <v>12907952.560000001</v>
      </c>
    </row>
    <row r="52" spans="2:40">
      <c r="B52" t="s">
        <v>40</v>
      </c>
      <c r="C52" s="6">
        <f>C51*'Reference Data'!$B$10</f>
        <v>0</v>
      </c>
      <c r="D52" s="6">
        <f>D51*'Reference Data'!$B$10</f>
        <v>0</v>
      </c>
      <c r="E52" s="6">
        <f>E51*'Reference Data'!$B$10</f>
        <v>9368.3817600000002</v>
      </c>
      <c r="F52" s="6">
        <f>F51*'Reference Data'!$B$10</f>
        <v>11222.64896</v>
      </c>
      <c r="G52" s="6">
        <f>G51*'Reference Data'!$B$10</f>
        <v>13492.826560000001</v>
      </c>
      <c r="H52" s="6">
        <f>H51*'Reference Data'!$B$10</f>
        <v>15464.935040000002</v>
      </c>
      <c r="I52" s="6">
        <f>I51*'Reference Data'!$B$10</f>
        <v>17790.567360000001</v>
      </c>
      <c r="J52" s="6">
        <f>J51*'Reference Data'!$B$10</f>
        <v>20078.074559999997</v>
      </c>
      <c r="K52" s="6">
        <f>K51*'Reference Data'!$B$10</f>
        <v>22022.455679999999</v>
      </c>
      <c r="L52" s="6">
        <f>L51*'Reference Data'!$B$10</f>
        <v>23946.041280000001</v>
      </c>
      <c r="M52" s="6">
        <f>M51*'Reference Data'!$B$10</f>
        <v>25758.71744</v>
      </c>
      <c r="N52" s="6">
        <f>N51*'Reference Data'!$B$10</f>
        <v>27602.586879999999</v>
      </c>
      <c r="O52" s="6">
        <f>O51*'Reference Data'!$B$10</f>
        <v>29519.24064</v>
      </c>
      <c r="P52" s="6">
        <f>P51*'Reference Data'!$B$10</f>
        <v>30985.324800000002</v>
      </c>
      <c r="Q52" s="6">
        <f>Q51*'Reference Data'!$B$10</f>
        <v>29557.365760000001</v>
      </c>
      <c r="R52" s="6">
        <f>R51*'Reference Data'!$B$10</f>
        <v>30562.482560000004</v>
      </c>
      <c r="S52" s="6">
        <f>S51*'Reference Data'!$B$10</f>
        <v>31796.350080000004</v>
      </c>
      <c r="T52" s="6">
        <f>T51*'Reference Data'!$B$10</f>
        <v>32870.785280000004</v>
      </c>
      <c r="U52" s="6">
        <f>U51*'Reference Data'!$B$10</f>
        <v>34135.846079999996</v>
      </c>
      <c r="V52" s="6">
        <f>V51*'Reference Data'!$B$10</f>
        <v>35380.111360000003</v>
      </c>
      <c r="W52" s="6">
        <f>W51*'Reference Data'!$B$10</f>
        <v>36433.751040000003</v>
      </c>
      <c r="X52" s="6">
        <f>X51*'Reference Data'!$B$10</f>
        <v>37476.992960000003</v>
      </c>
      <c r="Y52" s="6">
        <f>Y51*'Reference Data'!$B$10</f>
        <v>38464.780160000002</v>
      </c>
      <c r="Z52" s="6">
        <f>Z51*'Reference Data'!$B$10</f>
        <v>39466.431040000003</v>
      </c>
      <c r="AA52" s="6">
        <f>AA51*'Reference Data'!$B$10</f>
        <v>40509.672960000004</v>
      </c>
      <c r="AB52" s="6">
        <f>AB51*'Reference Data'!$B$10</f>
        <v>41306.834560000003</v>
      </c>
      <c r="AC52" s="6">
        <f>AC51*'Reference Data'!$B$10</f>
        <v>40527.002560000001</v>
      </c>
      <c r="AD52" s="6">
        <f>AD51*'Reference Data'!$B$10</f>
        <v>41480.130560000005</v>
      </c>
      <c r="AE52" s="6">
        <f>AE51*'Reference Data'!$B$10</f>
        <v>42648.145600000003</v>
      </c>
      <c r="AF52" s="6">
        <f>AF51*'Reference Data'!$B$10</f>
        <v>43663.660160000007</v>
      </c>
      <c r="AG52" s="6">
        <f>AG51*'Reference Data'!$B$10</f>
        <v>44855.93664</v>
      </c>
      <c r="AH52" s="6">
        <f>AH51*'Reference Data'!$B$10</f>
        <v>46030.883520000003</v>
      </c>
      <c r="AI52" s="6">
        <f>AI51*'Reference Data'!$B$10</f>
        <v>47029.068480000002</v>
      </c>
      <c r="AJ52" s="6">
        <f>AJ51*'Reference Data'!$B$10</f>
        <v>48016.855680000001</v>
      </c>
      <c r="AK52" s="6">
        <f>AK51*'Reference Data'!$B$10</f>
        <v>48949.188160000005</v>
      </c>
      <c r="AL52" s="6">
        <f>AL51*'Reference Data'!$B$10</f>
        <v>49898.85024</v>
      </c>
      <c r="AM52" s="6">
        <f>AM51*'Reference Data'!$B$10</f>
        <v>50879.705600000001</v>
      </c>
      <c r="AN52" s="6">
        <f>AN51*'Reference Data'!$B$10</f>
        <v>51631.810240000006</v>
      </c>
    </row>
    <row r="53" spans="2:40">
      <c r="B53" t="s">
        <v>38</v>
      </c>
      <c r="C53" s="5">
        <f>C52/(5*60)</f>
        <v>0</v>
      </c>
      <c r="D53" s="5">
        <f t="shared" ref="D53:AN53" si="10">D52/(5*60)</f>
        <v>0</v>
      </c>
      <c r="E53" s="5">
        <f t="shared" si="10"/>
        <v>31.227939200000002</v>
      </c>
      <c r="F53" s="5">
        <f t="shared" si="10"/>
        <v>37.408829866666672</v>
      </c>
      <c r="G53" s="5">
        <f t="shared" si="10"/>
        <v>44.976088533333339</v>
      </c>
      <c r="H53" s="5">
        <f t="shared" si="10"/>
        <v>51.549783466666675</v>
      </c>
      <c r="I53" s="5">
        <f t="shared" si="10"/>
        <v>59.3018912</v>
      </c>
      <c r="J53" s="5">
        <f t="shared" si="10"/>
        <v>66.926915199999996</v>
      </c>
      <c r="K53" s="5">
        <f t="shared" si="10"/>
        <v>73.408185599999996</v>
      </c>
      <c r="L53" s="5">
        <f t="shared" si="10"/>
        <v>79.82013760000001</v>
      </c>
      <c r="M53" s="5">
        <f t="shared" si="10"/>
        <v>85.862391466666665</v>
      </c>
      <c r="N53" s="5">
        <f t="shared" si="10"/>
        <v>92.008622933333328</v>
      </c>
      <c r="O53" s="5">
        <f t="shared" si="10"/>
        <v>98.397468799999999</v>
      </c>
      <c r="P53" s="5">
        <f t="shared" si="10"/>
        <v>103.28441600000001</v>
      </c>
      <c r="Q53" s="5">
        <f t="shared" si="10"/>
        <v>98.524552533333335</v>
      </c>
      <c r="R53" s="5">
        <f t="shared" si="10"/>
        <v>101.87494186666667</v>
      </c>
      <c r="S53" s="5">
        <f t="shared" si="10"/>
        <v>105.98783360000002</v>
      </c>
      <c r="T53" s="5">
        <f t="shared" si="10"/>
        <v>109.56928426666668</v>
      </c>
      <c r="U53" s="5">
        <f t="shared" si="10"/>
        <v>113.78615359999999</v>
      </c>
      <c r="V53" s="5">
        <f t="shared" si="10"/>
        <v>117.93370453333334</v>
      </c>
      <c r="W53" s="5">
        <f t="shared" si="10"/>
        <v>121.44583680000001</v>
      </c>
      <c r="X53" s="5">
        <f t="shared" si="10"/>
        <v>124.92330986666667</v>
      </c>
      <c r="Y53" s="5">
        <f t="shared" si="10"/>
        <v>128.21593386666666</v>
      </c>
      <c r="Z53" s="5">
        <f t="shared" si="10"/>
        <v>131.55477013333334</v>
      </c>
      <c r="AA53" s="5">
        <f t="shared" si="10"/>
        <v>135.03224320000001</v>
      </c>
      <c r="AB53" s="5">
        <f t="shared" si="10"/>
        <v>137.68944853333335</v>
      </c>
      <c r="AC53" s="5">
        <f t="shared" si="10"/>
        <v>135.09000853333333</v>
      </c>
      <c r="AD53" s="5">
        <f t="shared" si="10"/>
        <v>138.26710186666668</v>
      </c>
      <c r="AE53" s="5">
        <f t="shared" si="10"/>
        <v>142.16048533333336</v>
      </c>
      <c r="AF53" s="5">
        <f t="shared" si="10"/>
        <v>145.54553386666669</v>
      </c>
      <c r="AG53" s="5">
        <f t="shared" si="10"/>
        <v>149.51978879999999</v>
      </c>
      <c r="AH53" s="5">
        <f t="shared" si="10"/>
        <v>153.43627840000002</v>
      </c>
      <c r="AI53" s="5">
        <f t="shared" si="10"/>
        <v>156.7635616</v>
      </c>
      <c r="AJ53" s="5">
        <f t="shared" si="10"/>
        <v>160.05618559999999</v>
      </c>
      <c r="AK53" s="5">
        <f t="shared" si="10"/>
        <v>163.16396053333335</v>
      </c>
      <c r="AL53" s="5">
        <f t="shared" si="10"/>
        <v>166.32950080000001</v>
      </c>
      <c r="AM53" s="5">
        <f t="shared" si="10"/>
        <v>169.59901866666667</v>
      </c>
      <c r="AN53" s="5">
        <f t="shared" si="10"/>
        <v>172.10603413333337</v>
      </c>
    </row>
    <row r="54" spans="2:40">
      <c r="B54" t="s">
        <v>39</v>
      </c>
      <c r="C54" s="5">
        <f t="shared" ref="C54:D54" si="11">C50/(30*24*60*60)</f>
        <v>0</v>
      </c>
      <c r="D54" s="5">
        <f t="shared" si="11"/>
        <v>0</v>
      </c>
      <c r="E54" s="5">
        <f>E50/(30*24*60*60)</f>
        <v>22.589655092592594</v>
      </c>
      <c r="F54" s="5">
        <f t="shared" ref="F54:AN54" si="12">F50/(30*24*60*60)</f>
        <v>27.060785493827161</v>
      </c>
      <c r="G54" s="5">
        <f t="shared" si="12"/>
        <v>32.534786265432096</v>
      </c>
      <c r="H54" s="5">
        <f t="shared" si="12"/>
        <v>37.290063271604936</v>
      </c>
      <c r="I54" s="5">
        <f t="shared" si="12"/>
        <v>42.897780092592591</v>
      </c>
      <c r="J54" s="5">
        <f t="shared" si="12"/>
        <v>48.413567129629627</v>
      </c>
      <c r="K54" s="5">
        <f t="shared" si="12"/>
        <v>53.10198611111111</v>
      </c>
      <c r="L54" s="5">
        <f t="shared" si="12"/>
        <v>57.740261574074076</v>
      </c>
      <c r="M54" s="5">
        <f t="shared" si="12"/>
        <v>62.111104938271602</v>
      </c>
      <c r="N54" s="5">
        <f t="shared" si="12"/>
        <v>66.557163580246907</v>
      </c>
      <c r="O54" s="5">
        <f t="shared" si="12"/>
        <v>71.178724537037041</v>
      </c>
      <c r="P54" s="5">
        <f t="shared" si="12"/>
        <v>74.713842592592599</v>
      </c>
      <c r="Q54" s="5">
        <f t="shared" si="12"/>
        <v>71.27065432098766</v>
      </c>
      <c r="R54" s="5">
        <f t="shared" si="12"/>
        <v>73.694257716049378</v>
      </c>
      <c r="S54" s="5">
        <f t="shared" si="12"/>
        <v>76.669439814814808</v>
      </c>
      <c r="T54" s="5">
        <f t="shared" si="12"/>
        <v>79.260188271604932</v>
      </c>
      <c r="U54" s="5">
        <f t="shared" si="12"/>
        <v>82.310585648148148</v>
      </c>
      <c r="V54" s="5">
        <f t="shared" si="12"/>
        <v>85.31083950617284</v>
      </c>
      <c r="W54" s="5">
        <f t="shared" si="12"/>
        <v>87.851444444444439</v>
      </c>
      <c r="X54" s="5">
        <f t="shared" si="12"/>
        <v>90.366977623456791</v>
      </c>
      <c r="Y54" s="5">
        <f t="shared" si="12"/>
        <v>92.748794753086415</v>
      </c>
      <c r="Z54" s="5">
        <f t="shared" si="12"/>
        <v>95.164040895061731</v>
      </c>
      <c r="AA54" s="5">
        <f t="shared" si="12"/>
        <v>97.679574074074068</v>
      </c>
      <c r="AB54" s="5">
        <f t="shared" si="12"/>
        <v>99.601742283950614</v>
      </c>
      <c r="AC54" s="5">
        <f t="shared" si="12"/>
        <v>97.721360339506177</v>
      </c>
      <c r="AD54" s="5">
        <f t="shared" si="12"/>
        <v>100.0196049382716</v>
      </c>
      <c r="AE54" s="5">
        <f t="shared" si="12"/>
        <v>102.83599922839507</v>
      </c>
      <c r="AF54" s="5">
        <f t="shared" si="12"/>
        <v>105.28467438271605</v>
      </c>
      <c r="AG54" s="5">
        <f t="shared" si="12"/>
        <v>108.15956944444444</v>
      </c>
      <c r="AH54" s="5">
        <f t="shared" si="12"/>
        <v>110.99267824074074</v>
      </c>
      <c r="AI54" s="5">
        <f t="shared" si="12"/>
        <v>113.39956712962963</v>
      </c>
      <c r="AJ54" s="5">
        <f t="shared" si="12"/>
        <v>115.78138425925926</v>
      </c>
      <c r="AK54" s="5">
        <f t="shared" si="12"/>
        <v>118.02948533950617</v>
      </c>
      <c r="AL54" s="5">
        <f t="shared" si="12"/>
        <v>120.31937268518519</v>
      </c>
      <c r="AM54" s="5">
        <f t="shared" si="12"/>
        <v>122.68447530864198</v>
      </c>
      <c r="AN54" s="5">
        <f t="shared" si="12"/>
        <v>124.49799922839506</v>
      </c>
    </row>
    <row r="57" spans="2:40">
      <c r="C57" s="7"/>
    </row>
  </sheetData>
  <customSheetViews>
    <customSheetView guid="{5CDA1519-9BC4-431C-A804-8C8BCA6F7D6F}" topLeftCell="K1"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 topLeftCell="K1"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pageMargins left="0.75" right="0.75" top="1" bottom="1" header="0.5" footer="0.5"/>
      <pageSetup paperSize="9" orientation="portrait" horizontalDpi="4294967292" verticalDpi="4294967292"/>
    </customSheetView>
    <customSheetView guid="{AA57F53F-F018-45C7-BB53-E7D408712C93}" topLeftCell="K1"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B1" sqref="B1"/>
    </sheetView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</cols>
  <sheetData>
    <row r="1" spans="1:2">
      <c r="A1" t="s">
        <v>22</v>
      </c>
      <c r="B1" s="9">
        <v>2.2799999999999998</v>
      </c>
    </row>
    <row r="2" spans="1:2">
      <c r="A2" t="s">
        <v>21</v>
      </c>
      <c r="B2" s="9">
        <v>3.76</v>
      </c>
    </row>
    <row r="3" spans="1:2">
      <c r="A3" t="s">
        <v>23</v>
      </c>
      <c r="B3" s="9">
        <v>70</v>
      </c>
    </row>
    <row r="4" spans="1:2">
      <c r="A4" t="s">
        <v>24</v>
      </c>
      <c r="B4" s="9">
        <v>30</v>
      </c>
    </row>
    <row r="5" spans="1:2">
      <c r="A5" t="s">
        <v>25</v>
      </c>
      <c r="B5" s="9">
        <v>21662</v>
      </c>
    </row>
    <row r="7" spans="1:2">
      <c r="A7" t="s">
        <v>26</v>
      </c>
      <c r="B7" s="10">
        <v>0.06</v>
      </c>
    </row>
    <row r="8" spans="1:2">
      <c r="A8" t="s">
        <v>27</v>
      </c>
      <c r="B8" s="10">
        <v>0.05</v>
      </c>
    </row>
    <row r="9" spans="1:2">
      <c r="A9" t="s">
        <v>28</v>
      </c>
      <c r="B9" s="10">
        <v>0.04</v>
      </c>
    </row>
    <row r="10" spans="1:2">
      <c r="A10" t="s">
        <v>29</v>
      </c>
      <c r="B10" s="21">
        <v>4.0000000000000001E-3</v>
      </c>
    </row>
    <row r="11" spans="1:2">
      <c r="B11" s="21"/>
    </row>
    <row r="12" spans="1:2">
      <c r="A12" t="s">
        <v>141</v>
      </c>
      <c r="B12" s="53">
        <v>3500</v>
      </c>
    </row>
    <row r="14" spans="1:2">
      <c r="A14" s="22" t="s">
        <v>71</v>
      </c>
      <c r="B14" s="23">
        <v>20000000</v>
      </c>
    </row>
    <row r="15" spans="1:2">
      <c r="A15" s="52" t="s">
        <v>139</v>
      </c>
      <c r="B15" s="23">
        <v>50000000</v>
      </c>
    </row>
    <row r="16" spans="1:2">
      <c r="A16" s="52"/>
      <c r="B16" s="31"/>
    </row>
    <row r="17" spans="1:2">
      <c r="A17" t="s">
        <v>72</v>
      </c>
      <c r="B17" s="24">
        <v>240</v>
      </c>
    </row>
    <row r="19" spans="1:2">
      <c r="A19" t="s">
        <v>138</v>
      </c>
      <c r="B19" s="51">
        <v>13685760000000</v>
      </c>
    </row>
  </sheetData>
  <customSheetViews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Client Predictions &amp; Input</vt:lpstr>
      <vt:lpstr>Transaction Details</vt:lpstr>
      <vt:lpstr>Registry Resources Allocations</vt:lpstr>
      <vt:lpstr>Staff Resource Allocations</vt:lpstr>
      <vt:lpstr>Calculations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Paul Morgan</cp:lastModifiedBy>
  <dcterms:created xsi:type="dcterms:W3CDTF">2011-09-26T05:28:14Z</dcterms:created>
  <dcterms:modified xsi:type="dcterms:W3CDTF">2012-04-11T02:19:02Z</dcterms:modified>
</cp:coreProperties>
</file>